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955" activeTab="0"/>
  </bookViews>
  <sheets>
    <sheet name="INDICE" sheetId="1" r:id="rId1"/>
    <sheet name="CUADRO 1.1" sheetId="2" r:id="rId2"/>
    <sheet name="CUADRO 1,2" sheetId="3" r:id="rId3"/>
    <sheet name="CUADRO 1,3" sheetId="4" r:id="rId4"/>
    <sheet name="CUADRO 1,4" sheetId="5" r:id="rId5"/>
    <sheet name="CUADRO 1.5" sheetId="6" r:id="rId6"/>
    <sheet name="CUADRO 1.6" sheetId="7" r:id="rId7"/>
    <sheet name="CUADRO 1.6 B" sheetId="8" r:id="rId8"/>
    <sheet name="CUADRO 1,7" sheetId="9" r:id="rId9"/>
    <sheet name="CUADRO 1,8" sheetId="10" r:id="rId10"/>
    <sheet name="CUADRO 1.8 B" sheetId="11" r:id="rId11"/>
    <sheet name="CUADRO 1.8 C" sheetId="12" r:id="rId12"/>
    <sheet name="CUADRO 1,9" sheetId="13" r:id="rId13"/>
    <sheet name="CUADRO 1.9 B" sheetId="14" r:id="rId14"/>
    <sheet name="CUADRO 1.9C" sheetId="15" r:id="rId15"/>
    <sheet name="CUADRO 1.10" sheetId="16" r:id="rId16"/>
    <sheet name="CUADRO 1.11" sheetId="17" r:id="rId17"/>
    <sheet name="CUADRO 1.12" sheetId="18" r:id="rId18"/>
    <sheet name="CUADRO 1.13" sheetId="19" r:id="rId19"/>
  </sheets>
  <definedNames>
    <definedName name="_Regression_Int" localSheetId="1" hidden="1">1</definedName>
    <definedName name="A_impresión_IM" localSheetId="1">'CUADRO 1.1'!$A$12:$M$20</definedName>
    <definedName name="_xlnm.Print_Area" localSheetId="1">'CUADRO 1.1'!$A$1:$M$40</definedName>
    <definedName name="_xlnm.Print_Area" localSheetId="15">'CUADRO 1.10'!$A$3:$Q$50</definedName>
    <definedName name="_xlnm.Print_Area" localSheetId="16">'CUADRO 1.11'!$A$3:$Q$47</definedName>
    <definedName name="_xlnm.Print_Area" localSheetId="17">'CUADRO 1.12'!$A$3:$Q$21</definedName>
    <definedName name="_xlnm.Print_Area" localSheetId="18">'CUADRO 1.13'!$A$3:$Q$12</definedName>
    <definedName name="_xlnm.Print_Area" localSheetId="7">'CUADRO 1.6 B'!$A$3:$I$62</definedName>
    <definedName name="_xlnm.Print_Area" localSheetId="10">'CUADRO 1.8 B'!$A$3:$Q$38</definedName>
    <definedName name="_xlnm.Print_Area" localSheetId="11">'CUADRO 1.8 C'!$A$3:$Q$58</definedName>
    <definedName name="_xlnm.Print_Area" localSheetId="13">'CUADRO 1.9 B'!$A$3:$Q$38</definedName>
    <definedName name="_xlnm.Print_Area" localSheetId="14">'CUADRO 1.9C'!$A$3:$Q$58</definedName>
    <definedName name="PAX_NACIONAL" localSheetId="3">'CUADRO 1,3'!$A$5:$H$20</definedName>
    <definedName name="PAX_NACIONAL" localSheetId="4">'CUADRO 1,4'!$A$5:$N$32</definedName>
    <definedName name="PAX_NACIONAL" localSheetId="8">'CUADRO 1,7'!$A$5:$H$35</definedName>
    <definedName name="PAX_NACIONAL" localSheetId="9">'CUADRO 1,8'!$A$5:$H$53</definedName>
    <definedName name="PAX_NACIONAL" localSheetId="12">'CUADRO 1,9'!$A$5:$H$43</definedName>
    <definedName name="PAX_NACIONAL" localSheetId="15">'CUADRO 1.10'!$A$5:$N$49</definedName>
    <definedName name="PAX_NACIONAL" localSheetId="16">'CUADRO 1.11'!$A$5:$N$47</definedName>
    <definedName name="PAX_NACIONAL" localSheetId="17">'CUADRO 1.12'!$A$5:$N$20</definedName>
    <definedName name="PAX_NACIONAL" localSheetId="18">'CUADRO 1.13'!$A$5:$N$12</definedName>
    <definedName name="PAX_NACIONAL" localSheetId="5">'CUADRO 1.5'!$A$5:$N$37</definedName>
    <definedName name="PAX_NACIONAL" localSheetId="6">'CUADRO 1.6'!$A$5:$H$46</definedName>
    <definedName name="PAX_NACIONAL" localSheetId="7">'CUADRO 1.6 B'!$A$5:$H$61</definedName>
    <definedName name="PAX_NACIONAL" localSheetId="10">'CUADRO 1.8 B'!$A$5:$N$35</definedName>
    <definedName name="PAX_NACIONAL" localSheetId="11">'CUADRO 1.8 C'!$A$5:$N$55</definedName>
    <definedName name="PAX_NACIONAL" localSheetId="13">'CUADRO 1.9 B'!$A$5:$N$35</definedName>
    <definedName name="PAX_NACIONAL" localSheetId="14">'CUADRO 1.9C'!$A$5:$N$55</definedName>
    <definedName name="PAX_NACIONAL">'CUADRO 1,2'!$A$5:$H$13</definedName>
    <definedName name="_xlnm.Print_Titles" localSheetId="1">'CUADRO 1.1'!$4:$11</definedName>
    <definedName name="Títulos_a_imprimir_IM" localSheetId="1">'CUADRO 1.1'!$4:$11</definedName>
  </definedNames>
  <calcPr fullCalcOnLoad="1"/>
</workbook>
</file>

<file path=xl/sharedStrings.xml><?xml version="1.0" encoding="utf-8"?>
<sst xmlns="http://schemas.openxmlformats.org/spreadsheetml/2006/main" count="1030" uniqueCount="354">
  <si>
    <t>Ir al Indice</t>
  </si>
  <si>
    <t>Cuadro 1.1 Comportamiento del transporte aéreo regular - Pasajeros y carga</t>
  </si>
  <si>
    <t xml:space="preserve">   N A C I O N A L</t>
  </si>
  <si>
    <t>I N T E R N A C I O N A L</t>
  </si>
  <si>
    <t>TOTAL</t>
  </si>
  <si>
    <t>PERIODO</t>
  </si>
  <si>
    <t>Pasajeros</t>
  </si>
  <si>
    <t>Carga</t>
  </si>
  <si>
    <t>Correo</t>
  </si>
  <si>
    <t>Carga + Correo</t>
  </si>
  <si>
    <t xml:space="preserve"> </t>
  </si>
  <si>
    <t>Salidos</t>
  </si>
  <si>
    <t>Llegados</t>
  </si>
  <si>
    <t>Total</t>
  </si>
  <si>
    <t>Salida</t>
  </si>
  <si>
    <t>Llegada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</si>
  <si>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</si>
  <si>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</si>
  <si>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</si>
  <si>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</si>
  <si>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</si>
  <si>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</si>
  <si>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</si>
  <si>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</si>
  <si>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</si>
  <si>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</si>
  <si>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</si>
  <si>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</si>
  <si>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acumulada</t>
  </si>
  <si>
    <t>Ene- Jun 2009</t>
  </si>
  <si>
    <t>Ene- Jun 2010</t>
  </si>
  <si>
    <t>Variación Mensual %</t>
  </si>
  <si>
    <t>Jun 2010 - Jun 2009</t>
  </si>
  <si>
    <t>Variación Acumulada %</t>
  </si>
  <si>
    <t>Ene - Jun 2010 / Ene - Jun 2009</t>
  </si>
  <si>
    <t>Información provisional. Carga y Correo en Toneladas</t>
  </si>
  <si>
    <t>Fuente: Empresas Aéreas Archivo Origen-Destino</t>
  </si>
  <si>
    <t>Cuadro 1.2 Pasajeros nacionales por empresa</t>
  </si>
  <si>
    <t>EMPRESA</t>
  </si>
  <si>
    <t>Comparativo mensual</t>
  </si>
  <si>
    <t>Comparativo acumulado</t>
  </si>
  <si>
    <t>Junio 2010</t>
  </si>
  <si>
    <t>% PART</t>
  </si>
  <si>
    <t>Junio 2009</t>
  </si>
  <si>
    <t>% Var.</t>
  </si>
  <si>
    <t>Ene - Jun 2010</t>
  </si>
  <si>
    <t>Ene - Jun 2009</t>
  </si>
  <si>
    <t>Aer. Antioquia</t>
  </si>
  <si>
    <t>Aerorepublica</t>
  </si>
  <si>
    <t>Aires</t>
  </si>
  <si>
    <t>Avianca</t>
  </si>
  <si>
    <t>Easy Fly</t>
  </si>
  <si>
    <t>SAM</t>
  </si>
  <si>
    <t>Satena</t>
  </si>
  <si>
    <t xml:space="preserve">Información provisional. </t>
  </si>
  <si>
    <t>Fuente: Empresas Aéreas Archivo Origen-Destino.  *: Variación superior al 500%</t>
  </si>
  <si>
    <t>Cuadro 1.3 Carga nacional por empresa</t>
  </si>
  <si>
    <t>Aerosucre</t>
  </si>
  <si>
    <t>CV Cargo</t>
  </si>
  <si>
    <t>LAS</t>
  </si>
  <si>
    <t>Arkas</t>
  </si>
  <si>
    <t>Selva</t>
  </si>
  <si>
    <t>Tampa</t>
  </si>
  <si>
    <t>Sadelca</t>
  </si>
  <si>
    <t>Air Colombia</t>
  </si>
  <si>
    <t>Otras</t>
  </si>
  <si>
    <t>Información provisional. Carga en toneladas</t>
  </si>
  <si>
    <t>Fuente: Empresas Aéreas</t>
  </si>
  <si>
    <t>Cuadro 1.4 Pasajeros internacionales por empresa</t>
  </si>
  <si>
    <t>Aerolínea</t>
  </si>
  <si>
    <t xml:space="preserve">Junio 2009 </t>
  </si>
  <si>
    <t>American</t>
  </si>
  <si>
    <t>Copa</t>
  </si>
  <si>
    <t>Iberia</t>
  </si>
  <si>
    <t>Continental</t>
  </si>
  <si>
    <t>Spirit Airlines</t>
  </si>
  <si>
    <t>Lan Peru</t>
  </si>
  <si>
    <t>Taca</t>
  </si>
  <si>
    <t>Delta</t>
  </si>
  <si>
    <t>Air France</t>
  </si>
  <si>
    <t>Mexicana</t>
  </si>
  <si>
    <t>Jetblue</t>
  </si>
  <si>
    <t>Lan Chile</t>
  </si>
  <si>
    <t>Air Canada</t>
  </si>
  <si>
    <t>Lacsa</t>
  </si>
  <si>
    <t>VRG Lineas Aereas</t>
  </si>
  <si>
    <t>Aerol. Argentinas</t>
  </si>
  <si>
    <t>Aerogal</t>
  </si>
  <si>
    <t>Tame</t>
  </si>
  <si>
    <t>Cubana</t>
  </si>
  <si>
    <t>Dutch Antilles</t>
  </si>
  <si>
    <t>Air Comet</t>
  </si>
  <si>
    <t>Información provisional. *: Variación superior a 500%.</t>
  </si>
  <si>
    <t>Cuadro 1.5 Carga internacional por empresa</t>
  </si>
  <si>
    <t>Linea A. Carguera de Col.</t>
  </si>
  <si>
    <t>Arrow</t>
  </si>
  <si>
    <t>Centurion</t>
  </si>
  <si>
    <t>Martinair</t>
  </si>
  <si>
    <t>Ups</t>
  </si>
  <si>
    <t>Florida West</t>
  </si>
  <si>
    <t>Mas Air</t>
  </si>
  <si>
    <t>Absa</t>
  </si>
  <si>
    <t>Fedex</t>
  </si>
  <si>
    <t>Cargolux</t>
  </si>
  <si>
    <t xml:space="preserve">Información provisional. *: Variación superior a 500%.  </t>
  </si>
  <si>
    <t>Cuadro 1.6 Pasajeros nacionales por principales rutas</t>
  </si>
  <si>
    <t>RUTA</t>
  </si>
  <si>
    <t xml:space="preserve">TOTAL </t>
  </si>
  <si>
    <t>BOG-MDE-BOG</t>
  </si>
  <si>
    <t>BOG-CLO-BOG</t>
  </si>
  <si>
    <t>BOG-CTG-BOG</t>
  </si>
  <si>
    <t>BOG-BAQ-BOG</t>
  </si>
  <si>
    <t>BOG-BGA-BOG</t>
  </si>
  <si>
    <t>BOG-SMR-BOG</t>
  </si>
  <si>
    <t>BOG-CUC-BOG</t>
  </si>
  <si>
    <t>BOG-PEI-BOG</t>
  </si>
  <si>
    <t>BOG-MTR-BOG</t>
  </si>
  <si>
    <t>BOG-ADZ-BOG</t>
  </si>
  <si>
    <t>BOG-VUP-BOG</t>
  </si>
  <si>
    <t>CTG-MDE-CTG</t>
  </si>
  <si>
    <t>CLO-MDE-CLO</t>
  </si>
  <si>
    <t>BOG-NVA-BOG</t>
  </si>
  <si>
    <t>BOG-MZL-BOG</t>
  </si>
  <si>
    <t>BOG-EYP-BOG</t>
  </si>
  <si>
    <t>BOG-AXM-BOG</t>
  </si>
  <si>
    <t>EOH-UIB-EOH</t>
  </si>
  <si>
    <t>APO-EOH-APO</t>
  </si>
  <si>
    <t>BOG-EOH-BOG</t>
  </si>
  <si>
    <t>BAQ-MDE-BAQ</t>
  </si>
  <si>
    <t>BOG-LET-BOG</t>
  </si>
  <si>
    <t>BOG-PSO-BOG</t>
  </si>
  <si>
    <t>ADZ-MDE-ADZ</t>
  </si>
  <si>
    <t>CLO-CTG-CLO</t>
  </si>
  <si>
    <t>EOH-MTR-EOH</t>
  </si>
  <si>
    <t>ADZ-CLO-ADZ</t>
  </si>
  <si>
    <t>BOG-IBE-BOG</t>
  </si>
  <si>
    <t>CLO-BAQ-CLO</t>
  </si>
  <si>
    <t>MDE-SMR-MDE</t>
  </si>
  <si>
    <t>CUC-BGA-CUC</t>
  </si>
  <si>
    <t>BOG-AUC-BOG</t>
  </si>
  <si>
    <t>BOG-PPN-BOG</t>
  </si>
  <si>
    <t>EOH-PEI-EOH</t>
  </si>
  <si>
    <t>CLO-PSO-CLO</t>
  </si>
  <si>
    <t>BOG-FLA-BOG</t>
  </si>
  <si>
    <t>BOG-VVC-BOG</t>
  </si>
  <si>
    <t>CAQ-EOH-CAQ</t>
  </si>
  <si>
    <t>ADZ-PVA-ADZ</t>
  </si>
  <si>
    <t>OTRAS</t>
  </si>
  <si>
    <t>Información provisional . Fuente: Empresas Aéreas Archivo Origen-Destino</t>
  </si>
  <si>
    <t>Cuadro 1.6B Pasajeros nacionales - Rutas troncales por empresa</t>
  </si>
  <si>
    <t>RUTA - EMPRESA</t>
  </si>
  <si>
    <t>OTRAS RUTAS</t>
  </si>
  <si>
    <r>
      <t xml:space="preserve">Información provisional. Fuente empresas aéreas.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500%.</t>
    </r>
  </si>
  <si>
    <t>Cuadro 1.7 Carga nacional por principales rutas</t>
  </si>
  <si>
    <t>Ene -Jun 2010</t>
  </si>
  <si>
    <t>BOG-MVP-BOG</t>
  </si>
  <si>
    <t>Información provisional. Fuente: Empresas Aéreas. *: Variación superior al 500%.</t>
  </si>
  <si>
    <t>Carga en toneladas.</t>
  </si>
  <si>
    <t>Cuadro 1.8 Pasajeros internacionales por principales rutas</t>
  </si>
  <si>
    <t>MERCADO - RUTA</t>
  </si>
  <si>
    <t>NORTE AMÉRICA</t>
  </si>
  <si>
    <t>BOG-MIA-BOG</t>
  </si>
  <si>
    <t>MDE-MIA-MDE</t>
  </si>
  <si>
    <t>BOG-FLL-BOG</t>
  </si>
  <si>
    <t>BOG-NYC-BOG</t>
  </si>
  <si>
    <t>CLO-MIA-CLO</t>
  </si>
  <si>
    <t>BOG-IAH-BOG</t>
  </si>
  <si>
    <t>BOG-ORL-BOG</t>
  </si>
  <si>
    <t>BOG-ATL-BOG</t>
  </si>
  <si>
    <t>BAQ-MIA-BAQ</t>
  </si>
  <si>
    <t>BOG-YYZ-BOG</t>
  </si>
  <si>
    <t>CTG-FLL-CTG</t>
  </si>
  <si>
    <t>SURAMERICA</t>
  </si>
  <si>
    <t>BOG-LIM-BOG</t>
  </si>
  <si>
    <t>BOG-UIO-BOG</t>
  </si>
  <si>
    <t>BOG-CCS-BOG</t>
  </si>
  <si>
    <t>BOG-SAO-BOG</t>
  </si>
  <si>
    <t>BOG-BUE-BOG</t>
  </si>
  <si>
    <t>MDE-UIO-MDE</t>
  </si>
  <si>
    <t>BOG-SCL-BOG</t>
  </si>
  <si>
    <t>BOG-GYE-BOG</t>
  </si>
  <si>
    <t>MDE-LIM-MDE</t>
  </si>
  <si>
    <t>CLO-UIO-CLO</t>
  </si>
  <si>
    <t>MDE-CCS-MDE</t>
  </si>
  <si>
    <t>EUROPA</t>
  </si>
  <si>
    <t>BOG-MAD-BOG</t>
  </si>
  <si>
    <t>BOG-CDG-BOG</t>
  </si>
  <si>
    <t>CLO-MAD-CLO</t>
  </si>
  <si>
    <t>BOG-BCN-BOG</t>
  </si>
  <si>
    <t>MDE-MAD-MDE</t>
  </si>
  <si>
    <t>CENTRO AMERICA</t>
  </si>
  <si>
    <t>BOG-PTY-BOG</t>
  </si>
  <si>
    <t>MDE-PTY-MDE</t>
  </si>
  <si>
    <t>BOG-MEX-BOG</t>
  </si>
  <si>
    <t>CLO-PTY-CLO</t>
  </si>
  <si>
    <t>BAQ-PTY-BAQ</t>
  </si>
  <si>
    <t>BOG-SJO-BOG</t>
  </si>
  <si>
    <t>BOG-SDQ-BOG</t>
  </si>
  <si>
    <t>ISLAS CARIBE</t>
  </si>
  <si>
    <t>BOG-HAV-BOG</t>
  </si>
  <si>
    <t>BOG-AUA-BOG</t>
  </si>
  <si>
    <t>BOG-CUR-BOG</t>
  </si>
  <si>
    <t>OTROS MERCADOS</t>
  </si>
  <si>
    <t>Información provisional. *: Variación superior a 500%. Fuente: Empresas Aéreas archivo Origen-Destino</t>
  </si>
  <si>
    <t>Cuadro 1.8B Pasajeros Internacionales por Continente y País</t>
  </si>
  <si>
    <t>Continente - País</t>
  </si>
  <si>
    <t>Enero - Junio 2010</t>
  </si>
  <si>
    <t>Enero - Junio 2009</t>
  </si>
  <si>
    <t>NORTEAMÉRICA</t>
  </si>
  <si>
    <t>ESTADOS UNIDOS</t>
  </si>
  <si>
    <t>CANADA</t>
  </si>
  <si>
    <t>PUERTO RICO</t>
  </si>
  <si>
    <t>ECUADOR</t>
  </si>
  <si>
    <t>PERU</t>
  </si>
  <si>
    <t>VENEZUELA</t>
  </si>
  <si>
    <t>ARGENTINA</t>
  </si>
  <si>
    <t>BRASIL</t>
  </si>
  <si>
    <t>CHILE</t>
  </si>
  <si>
    <t>OTROS</t>
  </si>
  <si>
    <t>ESPAÑA</t>
  </si>
  <si>
    <t>FRANCIA</t>
  </si>
  <si>
    <t>INGLATERRA</t>
  </si>
  <si>
    <t>CENTRO AMÉRICA</t>
  </si>
  <si>
    <t>PANAMA</t>
  </si>
  <si>
    <t>MEXICO</t>
  </si>
  <si>
    <t>COSTA RICA</t>
  </si>
  <si>
    <t>REPUBLICA DOMINICANA</t>
  </si>
  <si>
    <t>ANTILLAS HOLANDESAS</t>
  </si>
  <si>
    <t>CUBA</t>
  </si>
  <si>
    <t>TRINIDAD Y TOBAGO</t>
  </si>
  <si>
    <t xml:space="preserve">Información provisional. *: Variación superior a 500%   </t>
  </si>
  <si>
    <t>Cuadro 1.8C Pasajeros Internacionales por Continente y Empresa</t>
  </si>
  <si>
    <t>Continente - Empresa</t>
  </si>
  <si>
    <t>Cuadro 1.9 Carga internacional por principales rutas</t>
  </si>
  <si>
    <t>BOG-CPQ-BOG</t>
  </si>
  <si>
    <t>BOG-AMS-BOG</t>
  </si>
  <si>
    <t>BOG-LUX-BOG</t>
  </si>
  <si>
    <t>Información provisional. Carga en toneladas. *: Variación superior a 500%.</t>
  </si>
  <si>
    <t>Fuente: Empresas Aéreas archivo Origen-Destino.</t>
  </si>
  <si>
    <t>Cuadro 1.9B Carga Internacional por Continente y País</t>
  </si>
  <si>
    <t>HOLANDA</t>
  </si>
  <si>
    <t>LUXEMBURGO</t>
  </si>
  <si>
    <t>BARBADOS</t>
  </si>
  <si>
    <t>Información Provisional. *: Variación superior a 500%. Fuente: Empresas Aéreas. Carga en toneladas.</t>
  </si>
  <si>
    <t>Cuadro 1.9C Carga Internacional por Continente y Empresa</t>
  </si>
  <si>
    <t>Cuadro 1.10 Pasajeros Nacionales por Aeropuerto</t>
  </si>
  <si>
    <t>AEROPUERTO</t>
  </si>
  <si>
    <t>BOGOTA</t>
  </si>
  <si>
    <t>RIONEGRO - ANTIOQUIA</t>
  </si>
  <si>
    <t>CALI</t>
  </si>
  <si>
    <t>CARTAGENA</t>
  </si>
  <si>
    <t>BARRANQUILLA</t>
  </si>
  <si>
    <t>BUCARAMANGA</t>
  </si>
  <si>
    <t>MEDELLIN</t>
  </si>
  <si>
    <t>CUCUTA</t>
  </si>
  <si>
    <t>SANTA MARTA</t>
  </si>
  <si>
    <t>SAN ANDRES - ISLA</t>
  </si>
  <si>
    <t>PEREIRA</t>
  </si>
  <si>
    <t>MONTERIA</t>
  </si>
  <si>
    <t>VALLEDUPAR</t>
  </si>
  <si>
    <t>NEIVA</t>
  </si>
  <si>
    <t>QUIBDO</t>
  </si>
  <si>
    <t>MANIZALES</t>
  </si>
  <si>
    <t>ARMENIA</t>
  </si>
  <si>
    <t>PASTO</t>
  </si>
  <si>
    <t>EL YOPAL</t>
  </si>
  <si>
    <t>LETICIA</t>
  </si>
  <si>
    <t>IBAGUE</t>
  </si>
  <si>
    <t>CAREPA</t>
  </si>
  <si>
    <t>BARRANCABERMEJA</t>
  </si>
  <si>
    <t>ARAUCA - MUNICIPIO</t>
  </si>
  <si>
    <t>POPAYAN</t>
  </si>
  <si>
    <t>VILLAVICENCIO</t>
  </si>
  <si>
    <t>COROZAL</t>
  </si>
  <si>
    <t>FLORENCIA</t>
  </si>
  <si>
    <t>PUERTO ASIS</t>
  </si>
  <si>
    <t>RIOHACHA</t>
  </si>
  <si>
    <t>TUMACO</t>
  </si>
  <si>
    <t>CAUCASIA</t>
  </si>
  <si>
    <t>PUERTO CARRENO</t>
  </si>
  <si>
    <t>PROVIDENCIA</t>
  </si>
  <si>
    <t>PUERTO INIRIDA</t>
  </si>
  <si>
    <t>GUAPI</t>
  </si>
  <si>
    <t>BAHIA SOLANO</t>
  </si>
  <si>
    <t>MITU</t>
  </si>
  <si>
    <t>SAN JOSE DEL GUAVIARE</t>
  </si>
  <si>
    <t>VILLA GARZON</t>
  </si>
  <si>
    <t>EL BAGRE</t>
  </si>
  <si>
    <t>Información provisional. Fuente: Empresas Aéreas Archivo Origen-Destino.</t>
  </si>
  <si>
    <t>No se incluyen pasajeros en tránsito ni pasajeros en conexión.</t>
  </si>
  <si>
    <t>Cuadro 1.11 Carga Nacional por Aeropuerto</t>
  </si>
  <si>
    <t>MELGAR</t>
  </si>
  <si>
    <t>LA MACARENA</t>
  </si>
  <si>
    <t>LA URIBE</t>
  </si>
  <si>
    <t>CALOTO</t>
  </si>
  <si>
    <t>CARURU</t>
  </si>
  <si>
    <t>GUAINIA (BARRANCO MINAS)</t>
  </si>
  <si>
    <t>SOLANO</t>
  </si>
  <si>
    <t>SAN VICENTE DEL CAGUAN</t>
  </si>
  <si>
    <t>MIRAFLORES - GUAVIARE</t>
  </si>
  <si>
    <t>PUERTO LEGUIZAMO</t>
  </si>
  <si>
    <t>TARAIRA</t>
  </si>
  <si>
    <t>No se incluye la carga en tránsito.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</si>
  <si>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</si>
  <si>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Cuadro 1.12 Pasajeros Internacionales por Aeropuerto</t>
  </si>
  <si>
    <t>Cuadro 1.13 Carga Internacional por Aeropuerto</t>
  </si>
  <si>
    <t>Información provisional. Fuente: Empresas Aéreas Archivo Origen-Destino. Carga en toneladas.</t>
  </si>
  <si>
    <t>Nota: No incluye la carga en tránsito.</t>
  </si>
  <si>
    <t>Aeronáutica Civil de Colombia</t>
  </si>
  <si>
    <t>Oficina de Transporte Aéreo</t>
  </si>
  <si>
    <t>Grupo de Estudios Sectoriales</t>
  </si>
  <si>
    <t>Operación regular</t>
  </si>
  <si>
    <t>Indice Cuadros Anexos</t>
  </si>
  <si>
    <t xml:space="preserve">Cuadro 1.1 </t>
  </si>
  <si>
    <t>Comportamiento del Transporte aéreo regular - Pasajeros y Carga</t>
  </si>
  <si>
    <t xml:space="preserve">Cuadro 1.2 </t>
  </si>
  <si>
    <t>Pasajeros Nacionales por empresa</t>
  </si>
  <si>
    <t>Cuadro 1.3</t>
  </si>
  <si>
    <t>Carga nacional por empresa</t>
  </si>
  <si>
    <t>Cuadro 1.4</t>
  </si>
  <si>
    <t>Pasajeros Internacionales por empresa</t>
  </si>
  <si>
    <t>Cuadro 1.5</t>
  </si>
  <si>
    <t>Carga internacional por empresa</t>
  </si>
  <si>
    <t>Cuadro 1.6</t>
  </si>
  <si>
    <t>Pasajeros Nacionales por principales rutas</t>
  </si>
  <si>
    <t>Cuadro 1.6B</t>
  </si>
  <si>
    <t>Pasajeros Rutas troncales por empresa</t>
  </si>
  <si>
    <t xml:space="preserve">Cuadro 1.7 </t>
  </si>
  <si>
    <t>Carga nacional por principales rutas</t>
  </si>
  <si>
    <t>Cuadro 1.8</t>
  </si>
  <si>
    <t>Pasajeros internacionales por principales rutas</t>
  </si>
  <si>
    <t>Cuadro 1.8B</t>
  </si>
  <si>
    <t>Pasajeros internacionales Continente - País</t>
  </si>
  <si>
    <t>Cuadro 1.8C</t>
  </si>
  <si>
    <t>Pasajeros internacionales Continente – Empresa</t>
  </si>
  <si>
    <t>Cuadro 1.9</t>
  </si>
  <si>
    <t>Carga internacional por principales rutas</t>
  </si>
  <si>
    <t>Cuadro 1.9B</t>
  </si>
  <si>
    <t>Carga internacional por Continente – País</t>
  </si>
  <si>
    <t>Cuadro 1.9C</t>
  </si>
  <si>
    <t>Carga internacional por Continente – Empresa</t>
  </si>
  <si>
    <t>Cuadro 1.10</t>
  </si>
  <si>
    <t>Pasajeros nacionales por aeropuerto</t>
  </si>
  <si>
    <t>Cuadro 1.11</t>
  </si>
  <si>
    <t>Carga nacional por aeropuerto</t>
  </si>
  <si>
    <t>Cuadro 1.12</t>
  </si>
  <si>
    <t>Pasajeros internacionales por aeropuerto</t>
  </si>
  <si>
    <t>Cuadro 1.13</t>
  </si>
  <si>
    <t>Carga internacional por aeropuerto</t>
  </si>
  <si>
    <t>Edición</t>
  </si>
  <si>
    <t>Juan Carlos Torres Camargo</t>
  </si>
  <si>
    <t>Estadístico Grupo de Estudios Sectoriales</t>
  </si>
  <si>
    <t>juan.torres@aerocivil.gov.co</t>
  </si>
  <si>
    <t>Boletín Origen-Destino Junio 2010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</si>
</sst>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[$-C0A]dddd\,\ dd&quot; de &quot;mmmm&quot; de &quot;yyyy"/>
    <numFmt numFmtId="197" formatCode="[$-C0A]mmmm\-yy;@"/>
    <numFmt numFmtId="198" formatCode="0.0%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mmmm\-yy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Univers"/>
      <family val="2"/>
    </font>
    <font>
      <sz val="10"/>
      <name val="Century Gothic"/>
      <family val="2"/>
    </font>
    <font>
      <b/>
      <u val="single"/>
      <sz val="16"/>
      <name val="Arial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2"/>
      <name val="Courier"/>
      <family val="0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sz val="11"/>
      <color indexed="12"/>
      <name val="Century Gothic"/>
      <family val="2"/>
    </font>
    <font>
      <sz val="12"/>
      <color indexed="12"/>
      <name val="Century Gothic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name val="MS Sans Serif"/>
      <family val="0"/>
    </font>
    <font>
      <b/>
      <u val="single"/>
      <sz val="14"/>
      <color indexed="12"/>
      <name val="Arial"/>
      <family val="2"/>
    </font>
    <font>
      <b/>
      <sz val="11"/>
      <color indexed="12"/>
      <name val="Century Gothic"/>
      <family val="2"/>
    </font>
    <font>
      <sz val="9"/>
      <name val="Century Gothic"/>
      <family val="2"/>
    </font>
    <font>
      <b/>
      <sz val="15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4"/>
      <color indexed="48"/>
      <name val="Arial"/>
      <family val="2"/>
    </font>
    <font>
      <b/>
      <sz val="13"/>
      <color indexed="12"/>
      <name val="Century Gothic"/>
      <family val="2"/>
    </font>
    <font>
      <b/>
      <u val="single"/>
      <sz val="15"/>
      <color indexed="48"/>
      <name val="Arial"/>
      <family val="2"/>
    </font>
    <font>
      <sz val="13"/>
      <color indexed="12"/>
      <name val="Century Gothic"/>
      <family val="2"/>
    </font>
    <font>
      <sz val="8"/>
      <name val="Arial"/>
      <family val="0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9"/>
      <name val="Arial"/>
      <family val="2"/>
    </font>
    <font>
      <b/>
      <sz val="18"/>
      <name val="Arial"/>
      <family val="2"/>
    </font>
    <font>
      <b/>
      <sz val="15"/>
      <color indexed="18"/>
      <name val="Arial"/>
      <family val="2"/>
    </font>
    <font>
      <b/>
      <sz val="12"/>
      <color indexed="18"/>
      <name val="Arial"/>
      <family val="2"/>
    </font>
    <font>
      <u val="single"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n"/>
      <right style="thick"/>
      <top style="medium"/>
      <bottom style="medium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ck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 style="thick"/>
      <bottom style="double"/>
    </border>
    <border>
      <left style="medium"/>
      <right style="medium"/>
      <top style="medium"/>
      <bottom style="medium"/>
    </border>
    <border>
      <left style="thick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 style="double"/>
    </border>
    <border>
      <left style="thin"/>
      <right style="thick"/>
      <top style="medium"/>
      <bottom style="double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37" fontId="13" fillId="0" borderId="0">
      <alignment/>
      <protection/>
    </xf>
    <xf numFmtId="37" fontId="1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3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076">
    <xf numFmtId="0" fontId="0" fillId="0" borderId="0" xfId="0" applyAlignment="1">
      <alignment/>
    </xf>
    <xf numFmtId="37" fontId="22" fillId="0" borderId="0" xfId="63" applyFont="1">
      <alignment/>
      <protection/>
    </xf>
    <xf numFmtId="37" fontId="23" fillId="2" borderId="10" xfId="45" applyFont="1" applyFill="1" applyBorder="1" applyAlignment="1">
      <alignment horizontal="center"/>
    </xf>
    <xf numFmtId="37" fontId="23" fillId="2" borderId="11" xfId="45" applyFont="1" applyFill="1" applyBorder="1" applyAlignment="1">
      <alignment horizontal="center"/>
    </xf>
    <xf numFmtId="37" fontId="24" fillId="7" borderId="12" xfId="63" applyFont="1" applyFill="1" applyBorder="1" applyAlignment="1">
      <alignment horizontal="center" vertical="center"/>
      <protection/>
    </xf>
    <xf numFmtId="37" fontId="24" fillId="7" borderId="13" xfId="63" applyFont="1" applyFill="1" applyBorder="1" applyAlignment="1">
      <alignment horizontal="center" vertical="center"/>
      <protection/>
    </xf>
    <xf numFmtId="37" fontId="24" fillId="7" borderId="14" xfId="63" applyFont="1" applyFill="1" applyBorder="1" applyAlignment="1">
      <alignment horizontal="center" vertical="center"/>
      <protection/>
    </xf>
    <xf numFmtId="37" fontId="24" fillId="7" borderId="15" xfId="63" applyFont="1" applyFill="1" applyBorder="1" applyAlignment="1">
      <alignment horizontal="center" vertical="center"/>
      <protection/>
    </xf>
    <xf numFmtId="37" fontId="24" fillId="7" borderId="0" xfId="63" applyFont="1" applyFill="1" applyBorder="1" applyAlignment="1">
      <alignment horizontal="center" vertical="center"/>
      <protection/>
    </xf>
    <xf numFmtId="37" fontId="24" fillId="7" borderId="16" xfId="63" applyFont="1" applyFill="1" applyBorder="1" applyAlignment="1">
      <alignment horizontal="center" vertical="center"/>
      <protection/>
    </xf>
    <xf numFmtId="37" fontId="25" fillId="7" borderId="17" xfId="63" applyFont="1" applyFill="1" applyBorder="1" applyAlignment="1">
      <alignment vertical="center"/>
      <protection/>
    </xf>
    <xf numFmtId="37" fontId="25" fillId="7" borderId="18" xfId="63" applyFont="1" applyFill="1" applyBorder="1" applyAlignment="1">
      <alignment vertical="center"/>
      <protection/>
    </xf>
    <xf numFmtId="37" fontId="22" fillId="7" borderId="18" xfId="63" applyFont="1" applyFill="1" applyBorder="1">
      <alignment/>
      <protection/>
    </xf>
    <xf numFmtId="37" fontId="22" fillId="7" borderId="19" xfId="63" applyFont="1" applyFill="1" applyBorder="1">
      <alignment/>
      <protection/>
    </xf>
    <xf numFmtId="37" fontId="26" fillId="7" borderId="12" xfId="63" applyFont="1" applyFill="1" applyBorder="1">
      <alignment/>
      <protection/>
    </xf>
    <xf numFmtId="37" fontId="26" fillId="7" borderId="14" xfId="63" applyFont="1" applyFill="1" applyBorder="1">
      <alignment/>
      <protection/>
    </xf>
    <xf numFmtId="37" fontId="25" fillId="7" borderId="12" xfId="63" applyFont="1" applyFill="1" applyBorder="1" applyAlignment="1" applyProtection="1">
      <alignment horizontal="center" vertical="center"/>
      <protection/>
    </xf>
    <xf numFmtId="37" fontId="25" fillId="7" borderId="13" xfId="63" applyFont="1" applyFill="1" applyBorder="1" applyAlignment="1" applyProtection="1">
      <alignment horizontal="center" vertical="center"/>
      <protection/>
    </xf>
    <xf numFmtId="37" fontId="25" fillId="7" borderId="14" xfId="63" applyFont="1" applyFill="1" applyBorder="1" applyAlignment="1" applyProtection="1">
      <alignment horizontal="center" vertical="center"/>
      <protection/>
    </xf>
    <xf numFmtId="37" fontId="25" fillId="7" borderId="12" xfId="63" applyFont="1" applyFill="1" applyBorder="1" applyAlignment="1">
      <alignment horizontal="center" vertical="center"/>
      <protection/>
    </xf>
    <xf numFmtId="37" fontId="25" fillId="7" borderId="13" xfId="63" applyFont="1" applyFill="1" applyBorder="1" applyAlignment="1">
      <alignment horizontal="center" vertical="center"/>
      <protection/>
    </xf>
    <xf numFmtId="37" fontId="25" fillId="7" borderId="20" xfId="63" applyFont="1" applyFill="1" applyBorder="1" applyAlignment="1">
      <alignment horizontal="center" vertical="center"/>
      <protection/>
    </xf>
    <xf numFmtId="37" fontId="25" fillId="7" borderId="14" xfId="63" applyFont="1" applyFill="1" applyBorder="1" applyAlignment="1">
      <alignment horizontal="center" vertical="center"/>
      <protection/>
    </xf>
    <xf numFmtId="37" fontId="26" fillId="7" borderId="15" xfId="63" applyFont="1" applyFill="1" applyBorder="1">
      <alignment/>
      <protection/>
    </xf>
    <xf numFmtId="37" fontId="26" fillId="7" borderId="16" xfId="63" applyFont="1" applyFill="1" applyBorder="1">
      <alignment/>
      <protection/>
    </xf>
    <xf numFmtId="37" fontId="25" fillId="7" borderId="15" xfId="63" applyFont="1" applyFill="1" applyBorder="1" applyAlignment="1" applyProtection="1">
      <alignment horizontal="center" vertical="center"/>
      <protection/>
    </xf>
    <xf numFmtId="37" fontId="25" fillId="7" borderId="0" xfId="63" applyFont="1" applyFill="1" applyBorder="1" applyAlignment="1" applyProtection="1">
      <alignment horizontal="center" vertical="center"/>
      <protection/>
    </xf>
    <xf numFmtId="37" fontId="25" fillId="7" borderId="16" xfId="63" applyFont="1" applyFill="1" applyBorder="1" applyAlignment="1" applyProtection="1">
      <alignment horizontal="center" vertical="center"/>
      <protection/>
    </xf>
    <xf numFmtId="37" fontId="25" fillId="7" borderId="15" xfId="63" applyFont="1" applyFill="1" applyBorder="1" applyAlignment="1">
      <alignment horizontal="center" vertical="center"/>
      <protection/>
    </xf>
    <xf numFmtId="37" fontId="25" fillId="7" borderId="0" xfId="63" applyFont="1" applyFill="1" applyBorder="1" applyAlignment="1">
      <alignment horizontal="center" vertical="center"/>
      <protection/>
    </xf>
    <xf numFmtId="37" fontId="27" fillId="7" borderId="21" xfId="63" applyFont="1" applyFill="1" applyBorder="1">
      <alignment/>
      <protection/>
    </xf>
    <xf numFmtId="37" fontId="27" fillId="7" borderId="16" xfId="63" applyFont="1" applyFill="1" applyBorder="1">
      <alignment/>
      <protection/>
    </xf>
    <xf numFmtId="37" fontId="28" fillId="7" borderId="15" xfId="63" applyFont="1" applyFill="1" applyBorder="1" applyAlignment="1">
      <alignment horizontal="center"/>
      <protection/>
    </xf>
    <xf numFmtId="37" fontId="28" fillId="7" borderId="16" xfId="63" applyFont="1" applyFill="1" applyBorder="1" applyAlignment="1">
      <alignment horizontal="center"/>
      <protection/>
    </xf>
    <xf numFmtId="37" fontId="29" fillId="7" borderId="12" xfId="63" applyFont="1" applyFill="1" applyBorder="1" applyAlignment="1">
      <alignment horizontal="center" vertical="center"/>
      <protection/>
    </xf>
    <xf numFmtId="37" fontId="29" fillId="7" borderId="22" xfId="63" applyFont="1" applyFill="1" applyBorder="1" applyAlignment="1">
      <alignment horizontal="center" vertical="center"/>
      <protection/>
    </xf>
    <xf numFmtId="37" fontId="29" fillId="7" borderId="13" xfId="63" applyFont="1" applyFill="1" applyBorder="1" applyAlignment="1">
      <alignment horizontal="center" vertical="center"/>
      <protection/>
    </xf>
    <xf numFmtId="37" fontId="29" fillId="7" borderId="23" xfId="63" applyFont="1" applyFill="1" applyBorder="1" applyAlignment="1">
      <alignment horizontal="center" vertical="center" wrapText="1"/>
      <protection/>
    </xf>
    <xf numFmtId="37" fontId="25" fillId="7" borderId="12" xfId="63" applyFont="1" applyFill="1" applyBorder="1" applyAlignment="1" applyProtection="1">
      <alignment horizontal="centerContinuous" vertical="center"/>
      <protection/>
    </xf>
    <xf numFmtId="37" fontId="29" fillId="7" borderId="13" xfId="63" applyFont="1" applyFill="1" applyBorder="1" applyAlignment="1">
      <alignment horizontal="centerContinuous" vertical="center"/>
      <protection/>
    </xf>
    <xf numFmtId="37" fontId="29" fillId="7" borderId="14" xfId="63" applyFont="1" applyFill="1" applyBorder="1" applyAlignment="1">
      <alignment horizontal="centerContinuous" vertical="center"/>
      <protection/>
    </xf>
    <xf numFmtId="37" fontId="28" fillId="7" borderId="13" xfId="63" applyFont="1" applyFill="1" applyBorder="1" applyAlignment="1" applyProtection="1">
      <alignment horizontal="center" vertical="center"/>
      <protection/>
    </xf>
    <xf numFmtId="37" fontId="28" fillId="7" borderId="24" xfId="63" applyFont="1" applyFill="1" applyBorder="1" applyAlignment="1">
      <alignment horizontal="center" vertical="center" wrapText="1"/>
      <protection/>
    </xf>
    <xf numFmtId="37" fontId="28" fillId="7" borderId="20" xfId="63" applyFont="1" applyFill="1" applyBorder="1" applyAlignment="1">
      <alignment horizontal="center" vertical="center"/>
      <protection/>
    </xf>
    <xf numFmtId="37" fontId="28" fillId="7" borderId="25" xfId="63" applyFont="1" applyFill="1" applyBorder="1" applyAlignment="1">
      <alignment horizontal="center" vertical="center" wrapText="1"/>
      <protection/>
    </xf>
    <xf numFmtId="37" fontId="30" fillId="7" borderId="15" xfId="63" applyFont="1" applyFill="1" applyBorder="1" applyAlignment="1">
      <alignment horizontal="center" vertical="center"/>
      <protection/>
    </xf>
    <xf numFmtId="37" fontId="30" fillId="7" borderId="26" xfId="63" applyFont="1" applyFill="1" applyBorder="1" applyAlignment="1">
      <alignment horizontal="center" vertical="center"/>
      <protection/>
    </xf>
    <xf numFmtId="37" fontId="30" fillId="7" borderId="0" xfId="63" applyFont="1" applyFill="1" applyBorder="1" applyAlignment="1">
      <alignment horizontal="center" vertical="center"/>
      <protection/>
    </xf>
    <xf numFmtId="37" fontId="30" fillId="7" borderId="27" xfId="63" applyFont="1" applyFill="1" applyBorder="1" applyAlignment="1">
      <alignment horizontal="center" vertical="center" wrapText="1"/>
      <protection/>
    </xf>
    <xf numFmtId="37" fontId="29" fillId="7" borderId="28" xfId="63" applyFont="1" applyFill="1" applyBorder="1" applyAlignment="1" applyProtection="1">
      <alignment horizontal="fill"/>
      <protection/>
    </xf>
    <xf numFmtId="37" fontId="29" fillId="7" borderId="29" xfId="63" applyFont="1" applyFill="1" applyBorder="1" applyAlignment="1" applyProtection="1">
      <alignment horizontal="fill"/>
      <protection/>
    </xf>
    <xf numFmtId="37" fontId="29" fillId="7" borderId="30" xfId="63" applyFont="1" applyFill="1" applyBorder="1" applyAlignment="1" applyProtection="1">
      <alignment horizontal="fill"/>
      <protection/>
    </xf>
    <xf numFmtId="37" fontId="29" fillId="7" borderId="31" xfId="63" applyFont="1" applyFill="1" applyBorder="1" applyAlignment="1" applyProtection="1">
      <alignment horizontal="fill"/>
      <protection/>
    </xf>
    <xf numFmtId="37" fontId="31" fillId="7" borderId="0" xfId="63" applyFont="1" applyFill="1" applyBorder="1" applyAlignment="1">
      <alignment vertical="center"/>
      <protection/>
    </xf>
    <xf numFmtId="37" fontId="31" fillId="7" borderId="32" xfId="63" applyFont="1" applyFill="1" applyBorder="1" applyAlignment="1">
      <alignment horizontal="center" vertical="center" wrapText="1"/>
      <protection/>
    </xf>
    <xf numFmtId="37" fontId="31" fillId="7" borderId="21" xfId="63" applyFont="1" applyFill="1" applyBorder="1" applyAlignment="1">
      <alignment horizontal="center" vertical="center"/>
      <protection/>
    </xf>
    <xf numFmtId="37" fontId="31" fillId="7" borderId="33" xfId="63" applyFont="1" applyFill="1" applyBorder="1" applyAlignment="1">
      <alignment horizontal="center" vertical="center" wrapText="1"/>
      <protection/>
    </xf>
    <xf numFmtId="37" fontId="26" fillId="7" borderId="17" xfId="63" applyFont="1" applyFill="1" applyBorder="1" applyAlignment="1" applyProtection="1">
      <alignment horizontal="centerContinuous"/>
      <protection/>
    </xf>
    <xf numFmtId="37" fontId="26" fillId="7" borderId="19" xfId="63" applyFont="1" applyFill="1" applyBorder="1" applyAlignment="1">
      <alignment horizontal="centerContinuous"/>
      <protection/>
    </xf>
    <xf numFmtId="37" fontId="30" fillId="7" borderId="17" xfId="63" applyFont="1" applyFill="1" applyBorder="1" applyAlignment="1">
      <alignment horizontal="center" vertical="center"/>
      <protection/>
    </xf>
    <xf numFmtId="37" fontId="30" fillId="7" borderId="34" xfId="63" applyFont="1" applyFill="1" applyBorder="1" applyAlignment="1">
      <alignment horizontal="center" vertical="center"/>
      <protection/>
    </xf>
    <xf numFmtId="37" fontId="30" fillId="7" borderId="18" xfId="63" applyFont="1" applyFill="1" applyBorder="1" applyAlignment="1">
      <alignment horizontal="center" vertical="center"/>
      <protection/>
    </xf>
    <xf numFmtId="37" fontId="30" fillId="7" borderId="35" xfId="63" applyFont="1" applyFill="1" applyBorder="1" applyAlignment="1">
      <alignment horizontal="center" vertical="center" wrapText="1"/>
      <protection/>
    </xf>
    <xf numFmtId="37" fontId="29" fillId="7" borderId="36" xfId="63" applyFont="1" applyFill="1" applyBorder="1" applyAlignment="1" applyProtection="1">
      <alignment horizontal="center"/>
      <protection/>
    </xf>
    <xf numFmtId="37" fontId="29" fillId="7" borderId="34" xfId="63" applyFont="1" applyFill="1" applyBorder="1" applyAlignment="1" applyProtection="1">
      <alignment horizontal="center"/>
      <protection/>
    </xf>
    <xf numFmtId="37" fontId="29" fillId="7" borderId="18" xfId="63" applyFont="1" applyFill="1" applyBorder="1" applyAlignment="1" applyProtection="1">
      <alignment horizontal="center"/>
      <protection/>
    </xf>
    <xf numFmtId="37" fontId="29" fillId="7" borderId="19" xfId="63" applyFont="1" applyFill="1" applyBorder="1" applyAlignment="1" applyProtection="1">
      <alignment horizontal="center"/>
      <protection/>
    </xf>
    <xf numFmtId="37" fontId="31" fillId="7" borderId="18" xfId="63" applyFont="1" applyFill="1" applyBorder="1" applyAlignment="1">
      <alignment vertical="center"/>
      <protection/>
    </xf>
    <xf numFmtId="37" fontId="31" fillId="7" borderId="37" xfId="63" applyFont="1" applyFill="1" applyBorder="1" applyAlignment="1">
      <alignment horizontal="center" vertical="center" wrapText="1"/>
      <protection/>
    </xf>
    <xf numFmtId="37" fontId="28" fillId="0" borderId="15" xfId="63" applyFont="1" applyFill="1" applyBorder="1" applyAlignment="1" applyProtection="1">
      <alignment horizontal="center" vertical="center"/>
      <protection/>
    </xf>
    <xf numFmtId="37" fontId="32" fillId="0" borderId="0" xfId="63" applyFont="1" applyFill="1" applyBorder="1" applyAlignment="1" applyProtection="1">
      <alignment horizontal="left"/>
      <protection/>
    </xf>
    <xf numFmtId="3" fontId="22" fillId="0" borderId="20" xfId="63" applyNumberFormat="1" applyFont="1" applyFill="1" applyBorder="1" applyAlignment="1">
      <alignment horizontal="right"/>
      <protection/>
    </xf>
    <xf numFmtId="3" fontId="22" fillId="0" borderId="22" xfId="63" applyNumberFormat="1" applyFont="1" applyFill="1" applyBorder="1">
      <alignment/>
      <protection/>
    </xf>
    <xf numFmtId="3" fontId="22" fillId="0" borderId="13" xfId="63" applyNumberFormat="1" applyFont="1" applyFill="1" applyBorder="1">
      <alignment/>
      <protection/>
    </xf>
    <xf numFmtId="3" fontId="22" fillId="0" borderId="23" xfId="63" applyNumberFormat="1" applyFont="1" applyFill="1" applyBorder="1">
      <alignment/>
      <protection/>
    </xf>
    <xf numFmtId="3" fontId="22" fillId="0" borderId="12" xfId="63" applyNumberFormat="1" applyFont="1" applyFill="1" applyBorder="1" applyAlignment="1">
      <alignment horizontal="right"/>
      <protection/>
    </xf>
    <xf numFmtId="3" fontId="22" fillId="0" borderId="22" xfId="63" applyNumberFormat="1" applyFont="1" applyFill="1" applyBorder="1" applyAlignment="1">
      <alignment horizontal="right"/>
      <protection/>
    </xf>
    <xf numFmtId="37" fontId="22" fillId="0" borderId="13" xfId="63" applyFont="1" applyFill="1" applyBorder="1" applyProtection="1">
      <alignment/>
      <protection/>
    </xf>
    <xf numFmtId="37" fontId="22" fillId="0" borderId="12" xfId="63" applyFont="1" applyFill="1" applyBorder="1" applyAlignment="1" applyProtection="1">
      <alignment horizontal="right"/>
      <protection/>
    </xf>
    <xf numFmtId="37" fontId="22" fillId="0" borderId="22" xfId="63" applyFont="1" applyFill="1" applyBorder="1" applyAlignment="1" applyProtection="1">
      <alignment horizontal="right"/>
      <protection/>
    </xf>
    <xf numFmtId="37" fontId="22" fillId="0" borderId="14" xfId="63" applyFont="1" applyFill="1" applyBorder="1" applyProtection="1">
      <alignment/>
      <protection/>
    </xf>
    <xf numFmtId="37" fontId="22" fillId="0" borderId="38" xfId="63" applyFont="1" applyFill="1" applyBorder="1" applyProtection="1">
      <alignment/>
      <protection/>
    </xf>
    <xf numFmtId="37" fontId="22" fillId="0" borderId="13" xfId="63" applyFont="1" applyBorder="1">
      <alignment/>
      <protection/>
    </xf>
    <xf numFmtId="37" fontId="30" fillId="5" borderId="39" xfId="63" applyFont="1" applyFill="1" applyBorder="1">
      <alignment/>
      <protection/>
    </xf>
    <xf numFmtId="37" fontId="30" fillId="5" borderId="25" xfId="63" applyFont="1" applyFill="1" applyBorder="1">
      <alignment/>
      <protection/>
    </xf>
    <xf numFmtId="37" fontId="22" fillId="0" borderId="0" xfId="63" applyFont="1">
      <alignment/>
      <protection/>
    </xf>
    <xf numFmtId="37" fontId="33" fillId="0" borderId="15" xfId="63" applyFont="1" applyBorder="1">
      <alignment/>
      <protection/>
    </xf>
    <xf numFmtId="37" fontId="32" fillId="0" borderId="0" xfId="63" applyFont="1" applyFill="1" applyBorder="1" applyAlignment="1" applyProtection="1">
      <alignment horizontal="left"/>
      <protection/>
    </xf>
    <xf numFmtId="3" fontId="22" fillId="0" borderId="21" xfId="63" applyNumberFormat="1" applyFont="1" applyFill="1" applyBorder="1" applyAlignment="1">
      <alignment horizontal="right"/>
      <protection/>
    </xf>
    <xf numFmtId="3" fontId="22" fillId="0" borderId="26" xfId="63" applyNumberFormat="1" applyFont="1" applyFill="1" applyBorder="1">
      <alignment/>
      <protection/>
    </xf>
    <xf numFmtId="3" fontId="22" fillId="0" borderId="0" xfId="63" applyNumberFormat="1" applyFont="1" applyFill="1" applyBorder="1">
      <alignment/>
      <protection/>
    </xf>
    <xf numFmtId="3" fontId="22" fillId="0" borderId="27" xfId="63" applyNumberFormat="1" applyFont="1" applyFill="1" applyBorder="1">
      <alignment/>
      <protection/>
    </xf>
    <xf numFmtId="3" fontId="22" fillId="0" borderId="15" xfId="63" applyNumberFormat="1" applyFont="1" applyFill="1" applyBorder="1" applyAlignment="1">
      <alignment horizontal="right"/>
      <protection/>
    </xf>
    <xf numFmtId="3" fontId="22" fillId="0" borderId="26" xfId="63" applyNumberFormat="1" applyFont="1" applyFill="1" applyBorder="1" applyAlignment="1">
      <alignment horizontal="right"/>
      <protection/>
    </xf>
    <xf numFmtId="37" fontId="22" fillId="0" borderId="0" xfId="63" applyFont="1" applyFill="1" applyBorder="1" applyProtection="1">
      <alignment/>
      <protection/>
    </xf>
    <xf numFmtId="37" fontId="22" fillId="0" borderId="15" xfId="63" applyFont="1" applyFill="1" applyBorder="1" applyAlignment="1" applyProtection="1">
      <alignment horizontal="right"/>
      <protection/>
    </xf>
    <xf numFmtId="37" fontId="22" fillId="0" borderId="26" xfId="63" applyFont="1" applyFill="1" applyBorder="1" applyAlignment="1" applyProtection="1">
      <alignment horizontal="right"/>
      <protection/>
    </xf>
    <xf numFmtId="37" fontId="22" fillId="0" borderId="16" xfId="63" applyFont="1" applyFill="1" applyBorder="1" applyProtection="1">
      <alignment/>
      <protection/>
    </xf>
    <xf numFmtId="37" fontId="22" fillId="0" borderId="40" xfId="63" applyFont="1" applyFill="1" applyBorder="1" applyAlignment="1" applyProtection="1">
      <alignment horizontal="right"/>
      <protection/>
    </xf>
    <xf numFmtId="37" fontId="22" fillId="0" borderId="0" xfId="63" applyFont="1" applyBorder="1">
      <alignment/>
      <protection/>
    </xf>
    <xf numFmtId="37" fontId="30" fillId="5" borderId="21" xfId="63" applyFont="1" applyFill="1" applyBorder="1">
      <alignment/>
      <protection/>
    </xf>
    <xf numFmtId="37" fontId="30" fillId="5" borderId="33" xfId="63" applyFont="1" applyFill="1" applyBorder="1">
      <alignment/>
      <protection/>
    </xf>
    <xf numFmtId="37" fontId="32" fillId="0" borderId="0" xfId="63" applyFont="1">
      <alignment/>
      <protection/>
    </xf>
    <xf numFmtId="37" fontId="22" fillId="0" borderId="15" xfId="63" applyFont="1" applyFill="1" applyBorder="1" applyProtection="1">
      <alignment/>
      <protection/>
    </xf>
    <xf numFmtId="37" fontId="30" fillId="0" borderId="0" xfId="63" applyFont="1">
      <alignment/>
      <protection/>
    </xf>
    <xf numFmtId="37" fontId="34" fillId="0" borderId="0" xfId="63" applyFont="1" applyFill="1" applyBorder="1" applyAlignment="1" applyProtection="1">
      <alignment horizontal="left"/>
      <protection/>
    </xf>
    <xf numFmtId="3" fontId="35" fillId="0" borderId="21" xfId="63" applyNumberFormat="1" applyFont="1" applyFill="1" applyBorder="1" applyAlignment="1">
      <alignment horizontal="right"/>
      <protection/>
    </xf>
    <xf numFmtId="3" fontId="35" fillId="0" borderId="26" xfId="63" applyNumberFormat="1" applyFont="1" applyFill="1" applyBorder="1">
      <alignment/>
      <protection/>
    </xf>
    <xf numFmtId="3" fontId="35" fillId="0" borderId="0" xfId="63" applyNumberFormat="1" applyFont="1" applyFill="1" applyBorder="1">
      <alignment/>
      <protection/>
    </xf>
    <xf numFmtId="3" fontId="35" fillId="0" borderId="27" xfId="63" applyNumberFormat="1" applyFont="1" applyFill="1" applyBorder="1">
      <alignment/>
      <protection/>
    </xf>
    <xf numFmtId="3" fontId="35" fillId="0" borderId="15" xfId="63" applyNumberFormat="1" applyFont="1" applyFill="1" applyBorder="1" applyAlignment="1">
      <alignment horizontal="right"/>
      <protection/>
    </xf>
    <xf numFmtId="3" fontId="35" fillId="0" borderId="26" xfId="63" applyNumberFormat="1" applyFont="1" applyFill="1" applyBorder="1" applyAlignment="1">
      <alignment horizontal="right"/>
      <protection/>
    </xf>
    <xf numFmtId="37" fontId="35" fillId="0" borderId="0" xfId="63" applyFont="1" applyFill="1" applyBorder="1" applyProtection="1">
      <alignment/>
      <protection/>
    </xf>
    <xf numFmtId="37" fontId="35" fillId="0" borderId="15" xfId="63" applyFont="1" applyFill="1" applyBorder="1" applyAlignment="1" applyProtection="1">
      <alignment horizontal="right"/>
      <protection/>
    </xf>
    <xf numFmtId="37" fontId="35" fillId="0" borderId="26" xfId="63" applyFont="1" applyFill="1" applyBorder="1" applyAlignment="1" applyProtection="1">
      <alignment horizontal="right"/>
      <protection/>
    </xf>
    <xf numFmtId="37" fontId="35" fillId="0" borderId="16" xfId="63" applyFont="1" applyFill="1" applyBorder="1" applyProtection="1">
      <alignment/>
      <protection/>
    </xf>
    <xf numFmtId="37" fontId="35" fillId="0" borderId="40" xfId="63" applyFont="1" applyFill="1" applyBorder="1" applyAlignment="1" applyProtection="1">
      <alignment horizontal="right"/>
      <protection/>
    </xf>
    <xf numFmtId="37" fontId="35" fillId="0" borderId="0" xfId="63" applyFont="1" applyBorder="1">
      <alignment/>
      <protection/>
    </xf>
    <xf numFmtId="37" fontId="36" fillId="5" borderId="21" xfId="63" applyFont="1" applyFill="1" applyBorder="1">
      <alignment/>
      <protection/>
    </xf>
    <xf numFmtId="37" fontId="36" fillId="5" borderId="33" xfId="63" applyFont="1" applyFill="1" applyBorder="1">
      <alignment/>
      <protection/>
    </xf>
    <xf numFmtId="37" fontId="35" fillId="0" borderId="0" xfId="63" applyFont="1">
      <alignment/>
      <protection/>
    </xf>
    <xf numFmtId="37" fontId="22" fillId="0" borderId="32" xfId="63" applyFont="1" applyBorder="1">
      <alignment/>
      <protection/>
    </xf>
    <xf numFmtId="37" fontId="33" fillId="0" borderId="41" xfId="63" applyFont="1" applyBorder="1">
      <alignment/>
      <protection/>
    </xf>
    <xf numFmtId="37" fontId="22" fillId="0" borderId="42" xfId="63" applyFont="1" applyBorder="1">
      <alignment/>
      <protection/>
    </xf>
    <xf numFmtId="37" fontId="30" fillId="0" borderId="43" xfId="63" applyFont="1" applyFill="1" applyBorder="1" applyAlignment="1">
      <alignment vertical="center"/>
      <protection/>
    </xf>
    <xf numFmtId="37" fontId="32" fillId="0" borderId="30" xfId="63" applyFont="1" applyFill="1" applyBorder="1" applyAlignment="1" applyProtection="1">
      <alignment horizontal="left"/>
      <protection/>
    </xf>
    <xf numFmtId="3" fontId="22" fillId="0" borderId="44" xfId="63" applyNumberFormat="1" applyFont="1" applyFill="1" applyBorder="1" applyAlignment="1">
      <alignment horizontal="right"/>
      <protection/>
    </xf>
    <xf numFmtId="3" fontId="22" fillId="0" borderId="29" xfId="63" applyNumberFormat="1" applyFont="1" applyFill="1" applyBorder="1">
      <alignment/>
      <protection/>
    </xf>
    <xf numFmtId="3" fontId="22" fillId="0" borderId="30" xfId="63" applyNumberFormat="1" applyFont="1" applyFill="1" applyBorder="1">
      <alignment/>
      <protection/>
    </xf>
    <xf numFmtId="3" fontId="22" fillId="0" borderId="45" xfId="63" applyNumberFormat="1" applyFont="1" applyFill="1" applyBorder="1">
      <alignment/>
      <protection/>
    </xf>
    <xf numFmtId="37" fontId="22" fillId="0" borderId="43" xfId="63" applyFont="1" applyFill="1" applyBorder="1" applyAlignment="1" applyProtection="1">
      <alignment horizontal="right"/>
      <protection/>
    </xf>
    <xf numFmtId="37" fontId="22" fillId="0" borderId="29" xfId="63" applyFont="1" applyFill="1" applyBorder="1" applyAlignment="1" applyProtection="1">
      <alignment horizontal="right"/>
      <protection/>
    </xf>
    <xf numFmtId="37" fontId="22" fillId="0" borderId="30" xfId="63" applyFont="1" applyFill="1" applyBorder="1" applyProtection="1">
      <alignment/>
      <protection/>
    </xf>
    <xf numFmtId="37" fontId="22" fillId="0" borderId="31" xfId="63" applyFont="1" applyFill="1" applyBorder="1" applyProtection="1">
      <alignment/>
      <protection/>
    </xf>
    <xf numFmtId="37" fontId="22" fillId="0" borderId="46" xfId="63" applyFont="1" applyFill="1" applyBorder="1" applyAlignment="1" applyProtection="1">
      <alignment horizontal="right"/>
      <protection/>
    </xf>
    <xf numFmtId="37" fontId="22" fillId="0" borderId="30" xfId="63" applyFont="1" applyBorder="1">
      <alignment/>
      <protection/>
    </xf>
    <xf numFmtId="37" fontId="30" fillId="5" borderId="47" xfId="63" applyFont="1" applyFill="1" applyBorder="1">
      <alignment/>
      <protection/>
    </xf>
    <xf numFmtId="37" fontId="30" fillId="5" borderId="48" xfId="63" applyFont="1" applyFill="1" applyBorder="1">
      <alignment/>
      <protection/>
    </xf>
    <xf numFmtId="37" fontId="28" fillId="0" borderId="15" xfId="63" applyFont="1" applyFill="1" applyBorder="1" applyAlignment="1" applyProtection="1">
      <alignment vertical="center"/>
      <protection/>
    </xf>
    <xf numFmtId="3" fontId="22" fillId="0" borderId="21" xfId="63" applyNumberFormat="1" applyFont="1" applyFill="1" applyBorder="1" applyAlignment="1">
      <alignment horizontal="right"/>
      <protection/>
    </xf>
    <xf numFmtId="3" fontId="22" fillId="0" borderId="26" xfId="63" applyNumberFormat="1" applyFont="1" applyFill="1" applyBorder="1">
      <alignment/>
      <protection/>
    </xf>
    <xf numFmtId="3" fontId="22" fillId="0" borderId="0" xfId="63" applyNumberFormat="1" applyFont="1" applyFill="1" applyBorder="1">
      <alignment/>
      <protection/>
    </xf>
    <xf numFmtId="3" fontId="22" fillId="0" borderId="27" xfId="63" applyNumberFormat="1" applyFont="1" applyFill="1" applyBorder="1">
      <alignment/>
      <protection/>
    </xf>
    <xf numFmtId="3" fontId="22" fillId="0" borderId="15" xfId="63" applyNumberFormat="1" applyFont="1" applyFill="1" applyBorder="1">
      <alignment/>
      <protection/>
    </xf>
    <xf numFmtId="3" fontId="22" fillId="0" borderId="26" xfId="63" applyNumberFormat="1" applyFont="1" applyFill="1" applyBorder="1" applyAlignment="1">
      <alignment horizontal="right"/>
      <protection/>
    </xf>
    <xf numFmtId="37" fontId="22" fillId="0" borderId="0" xfId="63" applyFont="1" applyFill="1" applyBorder="1" applyProtection="1">
      <alignment/>
      <protection/>
    </xf>
    <xf numFmtId="37" fontId="22" fillId="0" borderId="15" xfId="63" applyFont="1" applyFill="1" applyBorder="1" applyAlignment="1" applyProtection="1">
      <alignment horizontal="right"/>
      <protection/>
    </xf>
    <xf numFmtId="37" fontId="22" fillId="0" borderId="26" xfId="63" applyFont="1" applyFill="1" applyBorder="1" applyAlignment="1" applyProtection="1">
      <alignment horizontal="right"/>
      <protection/>
    </xf>
    <xf numFmtId="37" fontId="22" fillId="0" borderId="16" xfId="63" applyFont="1" applyFill="1" applyBorder="1" applyProtection="1">
      <alignment/>
      <protection/>
    </xf>
    <xf numFmtId="37" fontId="22" fillId="0" borderId="40" xfId="63" applyFont="1" applyFill="1" applyBorder="1" applyAlignment="1" applyProtection="1">
      <alignment horizontal="right"/>
      <protection/>
    </xf>
    <xf numFmtId="37" fontId="22" fillId="0" borderId="0" xfId="63" applyFont="1" applyBorder="1">
      <alignment/>
      <protection/>
    </xf>
    <xf numFmtId="37" fontId="30" fillId="5" borderId="49" xfId="63" applyFont="1" applyFill="1" applyBorder="1">
      <alignment/>
      <protection/>
    </xf>
    <xf numFmtId="37" fontId="30" fillId="5" borderId="33" xfId="63" applyFont="1" applyFill="1" applyBorder="1">
      <alignment/>
      <protection/>
    </xf>
    <xf numFmtId="37" fontId="28" fillId="0" borderId="15" xfId="63" applyFont="1" applyFill="1" applyBorder="1" applyAlignment="1" applyProtection="1">
      <alignment vertical="center"/>
      <protection/>
    </xf>
    <xf numFmtId="37" fontId="31" fillId="0" borderId="15" xfId="63" applyFont="1" applyFill="1" applyBorder="1" applyAlignment="1" applyProtection="1">
      <alignment vertical="center"/>
      <protection/>
    </xf>
    <xf numFmtId="37" fontId="37" fillId="0" borderId="41" xfId="63" applyFont="1" applyFill="1" applyBorder="1" applyAlignment="1" applyProtection="1">
      <alignment vertical="center"/>
      <protection/>
    </xf>
    <xf numFmtId="3" fontId="35" fillId="0" borderId="21" xfId="63" applyNumberFormat="1" applyFont="1" applyFill="1" applyBorder="1" applyAlignment="1">
      <alignment horizontal="right"/>
      <protection/>
    </xf>
    <xf numFmtId="3" fontId="35" fillId="0" borderId="26" xfId="63" applyNumberFormat="1" applyFont="1" applyFill="1" applyBorder="1">
      <alignment/>
      <protection/>
    </xf>
    <xf numFmtId="3" fontId="35" fillId="0" borderId="0" xfId="63" applyNumberFormat="1" applyFont="1" applyFill="1" applyBorder="1">
      <alignment/>
      <protection/>
    </xf>
    <xf numFmtId="3" fontId="35" fillId="0" borderId="27" xfId="63" applyNumberFormat="1" applyFont="1" applyFill="1" applyBorder="1">
      <alignment/>
      <protection/>
    </xf>
    <xf numFmtId="3" fontId="35" fillId="0" borderId="15" xfId="63" applyNumberFormat="1" applyFont="1" applyFill="1" applyBorder="1">
      <alignment/>
      <protection/>
    </xf>
    <xf numFmtId="3" fontId="35" fillId="0" borderId="26" xfId="63" applyNumberFormat="1" applyFont="1" applyFill="1" applyBorder="1" applyAlignment="1">
      <alignment horizontal="right"/>
      <protection/>
    </xf>
    <xf numFmtId="37" fontId="35" fillId="0" borderId="0" xfId="63" applyFont="1" applyFill="1" applyBorder="1" applyProtection="1">
      <alignment/>
      <protection/>
    </xf>
    <xf numFmtId="37" fontId="35" fillId="0" borderId="15" xfId="63" applyFont="1" applyFill="1" applyBorder="1" applyAlignment="1" applyProtection="1">
      <alignment horizontal="right"/>
      <protection/>
    </xf>
    <xf numFmtId="37" fontId="35" fillId="0" borderId="26" xfId="63" applyFont="1" applyFill="1" applyBorder="1" applyAlignment="1" applyProtection="1">
      <alignment horizontal="right"/>
      <protection/>
    </xf>
    <xf numFmtId="37" fontId="35" fillId="0" borderId="16" xfId="63" applyFont="1" applyFill="1" applyBorder="1" applyProtection="1">
      <alignment/>
      <protection/>
    </xf>
    <xf numFmtId="37" fontId="35" fillId="0" borderId="40" xfId="63" applyFont="1" applyFill="1" applyBorder="1" applyAlignment="1" applyProtection="1">
      <alignment horizontal="right"/>
      <protection/>
    </xf>
    <xf numFmtId="37" fontId="35" fillId="0" borderId="0" xfId="63" applyFont="1" applyBorder="1">
      <alignment/>
      <protection/>
    </xf>
    <xf numFmtId="37" fontId="36" fillId="5" borderId="50" xfId="63" applyFont="1" applyFill="1" applyBorder="1">
      <alignment/>
      <protection/>
    </xf>
    <xf numFmtId="37" fontId="36" fillId="5" borderId="33" xfId="63" applyFont="1" applyFill="1" applyBorder="1">
      <alignment/>
      <protection/>
    </xf>
    <xf numFmtId="37" fontId="35" fillId="0" borderId="0" xfId="63" applyFont="1">
      <alignment/>
      <protection/>
    </xf>
    <xf numFmtId="37" fontId="38" fillId="0" borderId="43" xfId="63" applyFont="1" applyFill="1" applyBorder="1" applyAlignment="1" applyProtection="1">
      <alignment horizontal="left"/>
      <protection/>
    </xf>
    <xf numFmtId="37" fontId="22" fillId="0" borderId="44" xfId="63" applyFont="1" applyFill="1" applyBorder="1" applyAlignment="1" applyProtection="1">
      <alignment horizontal="right"/>
      <protection/>
    </xf>
    <xf numFmtId="37" fontId="22" fillId="0" borderId="30" xfId="63" applyFont="1" applyFill="1" applyBorder="1" applyAlignment="1" applyProtection="1">
      <alignment horizontal="right"/>
      <protection/>
    </xf>
    <xf numFmtId="37" fontId="22" fillId="0" borderId="51" xfId="63" applyFont="1" applyFill="1" applyBorder="1" applyAlignment="1" applyProtection="1">
      <alignment horizontal="right"/>
      <protection/>
    </xf>
    <xf numFmtId="37" fontId="22" fillId="0" borderId="46" xfId="63" applyFont="1" applyBorder="1" applyAlignment="1" applyProtection="1">
      <alignment horizontal="right"/>
      <protection/>
    </xf>
    <xf numFmtId="37" fontId="30" fillId="5" borderId="49" xfId="63" applyFont="1" applyFill="1" applyBorder="1">
      <alignment/>
      <protection/>
    </xf>
    <xf numFmtId="37" fontId="39" fillId="0" borderId="15" xfId="63" applyFont="1" applyFill="1" applyBorder="1" applyAlignment="1" applyProtection="1">
      <alignment horizontal="left"/>
      <protection/>
    </xf>
    <xf numFmtId="37" fontId="22" fillId="0" borderId="0" xfId="63" applyFont="1" applyFill="1" applyBorder="1" applyAlignment="1" applyProtection="1">
      <alignment horizontal="left"/>
      <protection/>
    </xf>
    <xf numFmtId="3" fontId="22" fillId="0" borderId="0" xfId="63" applyNumberFormat="1" applyFont="1" applyFill="1" applyBorder="1" applyAlignment="1">
      <alignment horizontal="right"/>
      <protection/>
    </xf>
    <xf numFmtId="3" fontId="22" fillId="0" borderId="27" xfId="63" applyNumberFormat="1" applyFont="1" applyFill="1" applyBorder="1" applyAlignment="1">
      <alignment horizontal="right"/>
      <protection/>
    </xf>
    <xf numFmtId="3" fontId="22" fillId="0" borderId="16" xfId="63" applyNumberFormat="1" applyFont="1" applyFill="1" applyBorder="1" applyAlignment="1">
      <alignment horizontal="right"/>
      <protection/>
    </xf>
    <xf numFmtId="3" fontId="22" fillId="0" borderId="40" xfId="63" applyNumberFormat="1" applyFont="1" applyFill="1" applyBorder="1" applyAlignment="1">
      <alignment horizontal="right"/>
      <protection/>
    </xf>
    <xf numFmtId="3" fontId="30" fillId="5" borderId="49" xfId="63" applyNumberFormat="1" applyFont="1" applyFill="1" applyBorder="1" applyAlignment="1">
      <alignment horizontal="right"/>
      <protection/>
    </xf>
    <xf numFmtId="3" fontId="30" fillId="5" borderId="33" xfId="63" applyNumberFormat="1" applyFont="1" applyFill="1" applyBorder="1" applyAlignment="1">
      <alignment horizontal="right"/>
      <protection/>
    </xf>
    <xf numFmtId="3" fontId="22" fillId="0" borderId="52" xfId="63" applyNumberFormat="1" applyFont="1" applyFill="1" applyBorder="1" applyAlignment="1">
      <alignment horizontal="right"/>
      <protection/>
    </xf>
    <xf numFmtId="3" fontId="22" fillId="0" borderId="41" xfId="63" applyNumberFormat="1" applyFont="1" applyFill="1" applyBorder="1" applyAlignment="1">
      <alignment horizontal="right"/>
      <protection/>
    </xf>
    <xf numFmtId="37" fontId="40" fillId="0" borderId="43" xfId="63" applyFont="1" applyFill="1" applyBorder="1" applyAlignment="1" applyProtection="1">
      <alignment horizontal="left"/>
      <protection/>
    </xf>
    <xf numFmtId="37" fontId="22" fillId="0" borderId="45" xfId="63" applyFont="1" applyFill="1" applyBorder="1" applyAlignment="1" applyProtection="1">
      <alignment horizontal="right"/>
      <protection/>
    </xf>
    <xf numFmtId="37" fontId="30" fillId="5" borderId="44" xfId="63" applyFont="1" applyFill="1" applyBorder="1">
      <alignment/>
      <protection/>
    </xf>
    <xf numFmtId="37" fontId="22" fillId="0" borderId="0" xfId="63" applyFont="1" applyFill="1" applyBorder="1">
      <alignment/>
      <protection/>
    </xf>
    <xf numFmtId="2" fontId="30" fillId="0" borderId="21" xfId="63" applyNumberFormat="1" applyFont="1" applyFill="1" applyBorder="1" applyAlignment="1" applyProtection="1">
      <alignment horizontal="right" indent="1"/>
      <protection/>
    </xf>
    <xf numFmtId="2" fontId="30" fillId="0" borderId="26" xfId="63" applyNumberFormat="1" applyFont="1" applyFill="1" applyBorder="1" applyAlignment="1" applyProtection="1">
      <alignment horizontal="center"/>
      <protection/>
    </xf>
    <xf numFmtId="2" fontId="30" fillId="0" borderId="0" xfId="63" applyNumberFormat="1" applyFont="1" applyFill="1" applyBorder="1" applyAlignment="1" applyProtection="1">
      <alignment horizontal="center"/>
      <protection/>
    </xf>
    <xf numFmtId="2" fontId="30" fillId="0" borderId="27" xfId="63" applyNumberFormat="1" applyFont="1" applyFill="1" applyBorder="1" applyAlignment="1" applyProtection="1">
      <alignment horizontal="center"/>
      <protection/>
    </xf>
    <xf numFmtId="2" fontId="30" fillId="0" borderId="15" xfId="63" applyNumberFormat="1" applyFont="1" applyFill="1" applyBorder="1" applyAlignment="1" applyProtection="1">
      <alignment horizontal="right" indent="1"/>
      <protection/>
    </xf>
    <xf numFmtId="2" fontId="30" fillId="0" borderId="26" xfId="63" applyNumberFormat="1" applyFont="1" applyFill="1" applyBorder="1" applyAlignment="1" applyProtection="1">
      <alignment horizontal="right" indent="1"/>
      <protection/>
    </xf>
    <xf numFmtId="2" fontId="30" fillId="0" borderId="15" xfId="63" applyNumberFormat="1" applyFont="1" applyFill="1" applyBorder="1" applyAlignment="1" applyProtection="1">
      <alignment horizontal="center"/>
      <protection/>
    </xf>
    <xf numFmtId="2" fontId="30" fillId="0" borderId="16" xfId="63" applyNumberFormat="1" applyFont="1" applyFill="1" applyBorder="1" applyAlignment="1" applyProtection="1">
      <alignment horizontal="center"/>
      <protection/>
    </xf>
    <xf numFmtId="2" fontId="30" fillId="0" borderId="40" xfId="63" applyNumberFormat="1" applyFont="1" applyFill="1" applyBorder="1" applyAlignment="1" applyProtection="1">
      <alignment horizontal="center"/>
      <protection/>
    </xf>
    <xf numFmtId="2" fontId="30" fillId="5" borderId="21" xfId="63" applyNumberFormat="1" applyFont="1" applyFill="1" applyBorder="1" applyAlignment="1" applyProtection="1">
      <alignment horizontal="right" indent="1"/>
      <protection/>
    </xf>
    <xf numFmtId="2" fontId="30" fillId="5" borderId="33" xfId="63" applyNumberFormat="1" applyFont="1" applyFill="1" applyBorder="1" applyAlignment="1" applyProtection="1">
      <alignment horizontal="center"/>
      <protection/>
    </xf>
    <xf numFmtId="37" fontId="41" fillId="0" borderId="41" xfId="63" applyFont="1" applyFill="1" applyBorder="1" applyAlignment="1" applyProtection="1">
      <alignment horizontal="left"/>
      <protection/>
    </xf>
    <xf numFmtId="37" fontId="22" fillId="0" borderId="53" xfId="63" applyFont="1" applyFill="1" applyBorder="1">
      <alignment/>
      <protection/>
    </xf>
    <xf numFmtId="2" fontId="30" fillId="0" borderId="54" xfId="63" applyNumberFormat="1" applyFont="1" applyFill="1" applyBorder="1" applyProtection="1">
      <alignment/>
      <protection/>
    </xf>
    <xf numFmtId="2" fontId="30" fillId="0" borderId="55" xfId="63" applyNumberFormat="1" applyFont="1" applyFill="1" applyBorder="1" applyProtection="1">
      <alignment/>
      <protection/>
    </xf>
    <xf numFmtId="2" fontId="30" fillId="0" borderId="53" xfId="63" applyNumberFormat="1" applyFont="1" applyFill="1" applyBorder="1" applyAlignment="1" applyProtection="1">
      <alignment horizontal="center"/>
      <protection/>
    </xf>
    <xf numFmtId="2" fontId="30" fillId="0" borderId="52" xfId="63" applyNumberFormat="1" applyFont="1" applyFill="1" applyBorder="1" applyAlignment="1" applyProtection="1">
      <alignment horizontal="center"/>
      <protection/>
    </xf>
    <xf numFmtId="2" fontId="30" fillId="0" borderId="41" xfId="63" applyNumberFormat="1" applyFont="1" applyFill="1" applyBorder="1" applyAlignment="1" applyProtection="1">
      <alignment horizontal="right" indent="1"/>
      <protection/>
    </xf>
    <xf numFmtId="2" fontId="30" fillId="0" borderId="55" xfId="63" applyNumberFormat="1" applyFont="1" applyFill="1" applyBorder="1" applyAlignment="1" applyProtection="1">
      <alignment horizontal="right" indent="1"/>
      <protection/>
    </xf>
    <xf numFmtId="2" fontId="30" fillId="0" borderId="53" xfId="63" applyNumberFormat="1" applyFont="1" applyFill="1" applyBorder="1" applyAlignment="1" applyProtection="1">
      <alignment horizontal="right" indent="1"/>
      <protection/>
    </xf>
    <xf numFmtId="2" fontId="30" fillId="0" borderId="56" xfId="63" applyNumberFormat="1" applyFont="1" applyFill="1" applyBorder="1" applyAlignment="1" applyProtection="1">
      <alignment horizontal="right" indent="1"/>
      <protection/>
    </xf>
    <xf numFmtId="2" fontId="30" fillId="0" borderId="57" xfId="63" applyNumberFormat="1" applyFont="1" applyBorder="1" applyAlignment="1" applyProtection="1">
      <alignment horizontal="right" indent="1"/>
      <protection/>
    </xf>
    <xf numFmtId="37" fontId="30" fillId="0" borderId="53" xfId="63" applyFont="1" applyBorder="1">
      <alignment/>
      <protection/>
    </xf>
    <xf numFmtId="2" fontId="30" fillId="5" borderId="54" xfId="63" applyNumberFormat="1" applyFont="1" applyFill="1" applyBorder="1">
      <alignment/>
      <protection/>
    </xf>
    <xf numFmtId="2" fontId="30" fillId="5" borderId="58" xfId="63" applyNumberFormat="1" applyFont="1" applyFill="1" applyBorder="1">
      <alignment/>
      <protection/>
    </xf>
    <xf numFmtId="37" fontId="40" fillId="0" borderId="15" xfId="63" applyFont="1" applyFill="1" applyBorder="1" applyAlignment="1" applyProtection="1">
      <alignment horizontal="left"/>
      <protection/>
    </xf>
    <xf numFmtId="2" fontId="30" fillId="0" borderId="21" xfId="63" applyNumberFormat="1" applyFont="1" applyFill="1" applyBorder="1" applyProtection="1">
      <alignment/>
      <protection/>
    </xf>
    <xf numFmtId="2" fontId="30" fillId="0" borderId="26" xfId="63" applyNumberFormat="1" applyFont="1" applyFill="1" applyBorder="1" applyProtection="1">
      <alignment/>
      <protection/>
    </xf>
    <xf numFmtId="2" fontId="30" fillId="0" borderId="0" xfId="63" applyNumberFormat="1" applyFont="1" applyFill="1" applyBorder="1" applyAlignment="1" applyProtection="1">
      <alignment horizontal="right" indent="1"/>
      <protection/>
    </xf>
    <xf numFmtId="2" fontId="30" fillId="0" borderId="16" xfId="63" applyNumberFormat="1" applyFont="1" applyFill="1" applyBorder="1" applyAlignment="1" applyProtection="1">
      <alignment horizontal="right" indent="1"/>
      <protection/>
    </xf>
    <xf numFmtId="2" fontId="30" fillId="0" borderId="40" xfId="63" applyNumberFormat="1" applyFont="1" applyBorder="1" applyAlignment="1" applyProtection="1">
      <alignment horizontal="right" indent="1"/>
      <protection/>
    </xf>
    <xf numFmtId="37" fontId="30" fillId="0" borderId="0" xfId="63" applyFont="1" applyBorder="1">
      <alignment/>
      <protection/>
    </xf>
    <xf numFmtId="2" fontId="30" fillId="5" borderId="21" xfId="63" applyNumberFormat="1" applyFont="1" applyFill="1" applyBorder="1">
      <alignment/>
      <protection/>
    </xf>
    <xf numFmtId="2" fontId="30" fillId="5" borderId="33" xfId="63" applyNumberFormat="1" applyFont="1" applyFill="1" applyBorder="1">
      <alignment/>
      <protection/>
    </xf>
    <xf numFmtId="37" fontId="39" fillId="0" borderId="17" xfId="63" applyFont="1" applyFill="1" applyBorder="1" applyAlignment="1" applyProtection="1">
      <alignment horizontal="left"/>
      <protection/>
    </xf>
    <xf numFmtId="37" fontId="32" fillId="0" borderId="18" xfId="63" applyFont="1" applyFill="1" applyBorder="1" applyAlignment="1" applyProtection="1">
      <alignment horizontal="left"/>
      <protection/>
    </xf>
    <xf numFmtId="2" fontId="30" fillId="0" borderId="59" xfId="63" applyNumberFormat="1" applyFont="1" applyFill="1" applyBorder="1" applyAlignment="1" applyProtection="1">
      <alignment horizontal="right" indent="1"/>
      <protection/>
    </xf>
    <xf numFmtId="2" fontId="30" fillId="0" borderId="34" xfId="63" applyNumberFormat="1" applyFont="1" applyFill="1" applyBorder="1" applyAlignment="1" applyProtection="1">
      <alignment horizontal="center"/>
      <protection/>
    </xf>
    <xf numFmtId="2" fontId="30" fillId="0" borderId="18" xfId="63" applyNumberFormat="1" applyFont="1" applyFill="1" applyBorder="1" applyAlignment="1" applyProtection="1">
      <alignment horizontal="center"/>
      <protection/>
    </xf>
    <xf numFmtId="2" fontId="30" fillId="0" borderId="35" xfId="63" applyNumberFormat="1" applyFont="1" applyFill="1" applyBorder="1" applyAlignment="1" applyProtection="1">
      <alignment horizontal="center"/>
      <protection/>
    </xf>
    <xf numFmtId="2" fontId="30" fillId="0" borderId="17" xfId="63" applyNumberFormat="1" applyFont="1" applyFill="1" applyBorder="1" applyAlignment="1" applyProtection="1">
      <alignment horizontal="right" indent="1"/>
      <protection/>
    </xf>
    <xf numFmtId="2" fontId="30" fillId="0" borderId="34" xfId="63" applyNumberFormat="1" applyFont="1" applyFill="1" applyBorder="1" applyAlignment="1" applyProtection="1">
      <alignment horizontal="right" indent="1"/>
      <protection/>
    </xf>
    <xf numFmtId="2" fontId="30" fillId="0" borderId="17" xfId="63" applyNumberFormat="1" applyFont="1" applyFill="1" applyBorder="1" applyAlignment="1" applyProtection="1">
      <alignment horizontal="center"/>
      <protection/>
    </xf>
    <xf numFmtId="2" fontId="30" fillId="0" borderId="19" xfId="63" applyNumberFormat="1" applyFont="1" applyFill="1" applyBorder="1" applyAlignment="1" applyProtection="1">
      <alignment horizontal="center"/>
      <protection/>
    </xf>
    <xf numFmtId="2" fontId="30" fillId="0" borderId="60" xfId="63" applyNumberFormat="1" applyFont="1" applyBorder="1" applyAlignment="1" applyProtection="1">
      <alignment horizontal="center"/>
      <protection/>
    </xf>
    <xf numFmtId="2" fontId="30" fillId="0" borderId="18" xfId="63" applyNumberFormat="1" applyFont="1" applyBorder="1" applyAlignment="1" applyProtection="1">
      <alignment horizontal="center"/>
      <protection/>
    </xf>
    <xf numFmtId="2" fontId="30" fillId="5" borderId="59" xfId="63" applyNumberFormat="1" applyFont="1" applyFill="1" applyBorder="1" applyAlignment="1" applyProtection="1">
      <alignment horizontal="right" indent="1"/>
      <protection/>
    </xf>
    <xf numFmtId="2" fontId="30" fillId="5" borderId="61" xfId="63" applyNumberFormat="1" applyFont="1" applyFill="1" applyBorder="1" applyAlignment="1" applyProtection="1">
      <alignment horizontal="center"/>
      <protection/>
    </xf>
    <xf numFmtId="0" fontId="22" fillId="7" borderId="0" xfId="64" applyNumberFormat="1" applyFont="1" applyFill="1" applyBorder="1">
      <alignment/>
      <protection/>
    </xf>
    <xf numFmtId="37" fontId="32" fillId="7" borderId="0" xfId="63" applyFont="1" applyFill="1" applyBorder="1">
      <alignment/>
      <protection/>
    </xf>
    <xf numFmtId="39" fontId="32" fillId="7" borderId="0" xfId="63" applyNumberFormat="1" applyFont="1" applyFill="1" applyBorder="1" applyProtection="1">
      <alignment/>
      <protection/>
    </xf>
    <xf numFmtId="39" fontId="32" fillId="0" borderId="0" xfId="63" applyNumberFormat="1" applyFont="1" applyFill="1" applyBorder="1" applyProtection="1">
      <alignment/>
      <protection/>
    </xf>
    <xf numFmtId="39" fontId="32" fillId="0" borderId="0" xfId="63" applyNumberFormat="1" applyFont="1" applyBorder="1" applyProtection="1">
      <alignment/>
      <protection/>
    </xf>
    <xf numFmtId="37" fontId="22" fillId="7" borderId="0" xfId="63" applyFont="1" applyFill="1">
      <alignment/>
      <protection/>
    </xf>
    <xf numFmtId="37" fontId="22" fillId="0" borderId="0" xfId="63" applyFont="1" applyFill="1">
      <alignment/>
      <protection/>
    </xf>
    <xf numFmtId="2" fontId="22" fillId="0" borderId="0" xfId="63" applyNumberFormat="1" applyFont="1" applyFill="1">
      <alignment/>
      <protection/>
    </xf>
    <xf numFmtId="4" fontId="22" fillId="0" borderId="0" xfId="63" applyNumberFormat="1" applyFont="1">
      <alignment/>
      <protection/>
    </xf>
    <xf numFmtId="0" fontId="22" fillId="0" borderId="0" xfId="69" applyFont="1">
      <alignment/>
      <protection/>
    </xf>
    <xf numFmtId="37" fontId="43" fillId="2" borderId="10" xfId="45" applyFont="1" applyFill="1" applyBorder="1" applyAlignment="1">
      <alignment horizontal="center"/>
    </xf>
    <xf numFmtId="37" fontId="43" fillId="2" borderId="11" xfId="45" applyFont="1" applyFill="1" applyBorder="1" applyAlignment="1">
      <alignment horizontal="center"/>
    </xf>
    <xf numFmtId="0" fontId="25" fillId="7" borderId="10" xfId="69" applyFont="1" applyFill="1" applyBorder="1" applyAlignment="1">
      <alignment horizontal="center" vertical="center"/>
      <protection/>
    </xf>
    <xf numFmtId="0" fontId="25" fillId="7" borderId="62" xfId="69" applyFont="1" applyFill="1" applyBorder="1" applyAlignment="1">
      <alignment horizontal="center" vertical="center"/>
      <protection/>
    </xf>
    <xf numFmtId="0" fontId="25" fillId="7" borderId="11" xfId="69" applyFont="1" applyFill="1" applyBorder="1" applyAlignment="1">
      <alignment horizontal="center" vertical="center"/>
      <protection/>
    </xf>
    <xf numFmtId="1" fontId="32" fillId="7" borderId="47" xfId="69" applyNumberFormat="1" applyFont="1" applyFill="1" applyBorder="1" applyAlignment="1">
      <alignment horizontal="center" vertical="center" wrapText="1"/>
      <protection/>
    </xf>
    <xf numFmtId="0" fontId="32" fillId="7" borderId="10" xfId="69" applyFont="1" applyFill="1" applyBorder="1" applyAlignment="1">
      <alignment horizontal="center"/>
      <protection/>
    </xf>
    <xf numFmtId="0" fontId="32" fillId="7" borderId="62" xfId="69" applyFont="1" applyFill="1" applyBorder="1" applyAlignment="1">
      <alignment horizontal="center"/>
      <protection/>
    </xf>
    <xf numFmtId="0" fontId="32" fillId="7" borderId="30" xfId="69" applyFont="1" applyFill="1" applyBorder="1" applyAlignment="1">
      <alignment horizontal="center"/>
      <protection/>
    </xf>
    <xf numFmtId="0" fontId="32" fillId="7" borderId="63" xfId="69" applyFont="1" applyFill="1" applyBorder="1" applyAlignment="1">
      <alignment horizontal="center"/>
      <protection/>
    </xf>
    <xf numFmtId="0" fontId="32" fillId="7" borderId="11" xfId="69" applyFont="1" applyFill="1" applyBorder="1" applyAlignment="1">
      <alignment horizontal="center"/>
      <protection/>
    </xf>
    <xf numFmtId="0" fontId="22" fillId="7" borderId="50" xfId="69" applyFont="1" applyFill="1" applyBorder="1" applyAlignment="1">
      <alignment vertical="center"/>
      <protection/>
    </xf>
    <xf numFmtId="49" fontId="32" fillId="7" borderId="64" xfId="69" applyNumberFormat="1" applyFont="1" applyFill="1" applyBorder="1" applyAlignment="1">
      <alignment horizontal="center" vertical="center" wrapText="1"/>
      <protection/>
    </xf>
    <xf numFmtId="49" fontId="32" fillId="7" borderId="65" xfId="69" applyNumberFormat="1" applyFont="1" applyFill="1" applyBorder="1" applyAlignment="1">
      <alignment horizontal="center" vertical="center" wrapText="1"/>
      <protection/>
    </xf>
    <xf numFmtId="49" fontId="32" fillId="7" borderId="66" xfId="69" applyNumberFormat="1" applyFont="1" applyFill="1" applyBorder="1" applyAlignment="1">
      <alignment horizontal="center" vertical="center" wrapText="1"/>
      <protection/>
    </xf>
    <xf numFmtId="49" fontId="22" fillId="0" borderId="0" xfId="69" applyNumberFormat="1" applyFont="1" applyAlignment="1">
      <alignment horizontal="center" vertical="center" wrapText="1"/>
      <protection/>
    </xf>
    <xf numFmtId="0" fontId="44" fillId="0" borderId="67" xfId="69" applyNumberFormat="1" applyFont="1" applyBorder="1">
      <alignment/>
      <protection/>
    </xf>
    <xf numFmtId="3" fontId="44" fillId="0" borderId="68" xfId="69" applyNumberFormat="1" applyFont="1" applyBorder="1">
      <alignment/>
      <protection/>
    </xf>
    <xf numFmtId="10" fontId="44" fillId="0" borderId="69" xfId="69" applyNumberFormat="1" applyFont="1" applyBorder="1">
      <alignment/>
      <protection/>
    </xf>
    <xf numFmtId="2" fontId="44" fillId="0" borderId="70" xfId="69" applyNumberFormat="1" applyFont="1" applyBorder="1">
      <alignment/>
      <protection/>
    </xf>
    <xf numFmtId="0" fontId="34" fillId="0" borderId="0" xfId="69" applyFont="1">
      <alignment/>
      <protection/>
    </xf>
    <xf numFmtId="0" fontId="22" fillId="0" borderId="71" xfId="69" applyNumberFormat="1" applyFont="1" applyBorder="1" quotePrefix="1">
      <alignment/>
      <protection/>
    </xf>
    <xf numFmtId="3" fontId="22" fillId="0" borderId="72" xfId="69" applyNumberFormat="1" applyFont="1" applyBorder="1">
      <alignment/>
      <protection/>
    </xf>
    <xf numFmtId="10" fontId="22" fillId="0" borderId="73" xfId="69" applyNumberFormat="1" applyFont="1" applyBorder="1">
      <alignment/>
      <protection/>
    </xf>
    <xf numFmtId="2" fontId="22" fillId="0" borderId="74" xfId="69" applyNumberFormat="1" applyFont="1" applyBorder="1" applyAlignment="1">
      <alignment horizontal="right"/>
      <protection/>
    </xf>
    <xf numFmtId="2" fontId="22" fillId="0" borderId="74" xfId="69" applyNumberFormat="1" applyFont="1" applyBorder="1">
      <alignment/>
      <protection/>
    </xf>
    <xf numFmtId="0" fontId="22" fillId="0" borderId="75" xfId="69" applyNumberFormat="1" applyFont="1" applyBorder="1" quotePrefix="1">
      <alignment/>
      <protection/>
    </xf>
    <xf numFmtId="3" fontId="22" fillId="0" borderId="76" xfId="69" applyNumberFormat="1" applyFont="1" applyBorder="1">
      <alignment/>
      <protection/>
    </xf>
    <xf numFmtId="0" fontId="22" fillId="0" borderId="77" xfId="69" applyNumberFormat="1" applyFont="1" applyBorder="1" quotePrefix="1">
      <alignment/>
      <protection/>
    </xf>
    <xf numFmtId="3" fontId="22" fillId="0" borderId="78" xfId="69" applyNumberFormat="1" applyFont="1" applyBorder="1">
      <alignment/>
      <protection/>
    </xf>
    <xf numFmtId="10" fontId="22" fillId="0" borderId="79" xfId="69" applyNumberFormat="1" applyFont="1" applyBorder="1">
      <alignment/>
      <protection/>
    </xf>
    <xf numFmtId="2" fontId="22" fillId="0" borderId="42" xfId="69" applyNumberFormat="1" applyFont="1" applyBorder="1" applyAlignment="1">
      <alignment horizontal="right"/>
      <protection/>
    </xf>
    <xf numFmtId="2" fontId="22" fillId="0" borderId="42" xfId="69" applyNumberFormat="1" applyFont="1" applyBorder="1">
      <alignment/>
      <protection/>
    </xf>
    <xf numFmtId="0" fontId="45" fillId="0" borderId="0" xfId="64" applyNumberFormat="1" applyFont="1" applyFill="1" applyBorder="1">
      <alignment/>
      <protection/>
    </xf>
    <xf numFmtId="0" fontId="45" fillId="0" borderId="0" xfId="69" applyFont="1">
      <alignment/>
      <protection/>
    </xf>
    <xf numFmtId="0" fontId="22" fillId="0" borderId="0" xfId="70" applyFont="1">
      <alignment/>
      <protection/>
    </xf>
    <xf numFmtId="0" fontId="25" fillId="7" borderId="10" xfId="70" applyFont="1" applyFill="1" applyBorder="1" applyAlignment="1">
      <alignment horizontal="center" vertical="center"/>
      <protection/>
    </xf>
    <xf numFmtId="0" fontId="25" fillId="7" borderId="62" xfId="70" applyFont="1" applyFill="1" applyBorder="1" applyAlignment="1">
      <alignment horizontal="center" vertical="center"/>
      <protection/>
    </xf>
    <xf numFmtId="0" fontId="25" fillId="7" borderId="11" xfId="70" applyFont="1" applyFill="1" applyBorder="1" applyAlignment="1">
      <alignment horizontal="center" vertical="center"/>
      <protection/>
    </xf>
    <xf numFmtId="49" fontId="22" fillId="0" borderId="0" xfId="70" applyNumberFormat="1" applyFont="1" applyAlignment="1">
      <alignment horizontal="center" vertical="center" wrapText="1"/>
      <protection/>
    </xf>
    <xf numFmtId="0" fontId="44" fillId="0" borderId="67" xfId="70" applyNumberFormat="1" applyFont="1" applyBorder="1">
      <alignment/>
      <protection/>
    </xf>
    <xf numFmtId="3" fontId="44" fillId="0" borderId="68" xfId="70" applyNumberFormat="1" applyFont="1" applyBorder="1">
      <alignment/>
      <protection/>
    </xf>
    <xf numFmtId="10" fontId="44" fillId="0" borderId="69" xfId="70" applyNumberFormat="1" applyFont="1" applyBorder="1">
      <alignment/>
      <protection/>
    </xf>
    <xf numFmtId="2" fontId="44" fillId="0" borderId="70" xfId="70" applyNumberFormat="1" applyFont="1" applyBorder="1">
      <alignment/>
      <protection/>
    </xf>
    <xf numFmtId="2" fontId="44" fillId="0" borderId="69" xfId="70" applyNumberFormat="1" applyFont="1" applyBorder="1">
      <alignment/>
      <protection/>
    </xf>
    <xf numFmtId="0" fontId="44" fillId="0" borderId="0" xfId="70" applyFont="1">
      <alignment/>
      <protection/>
    </xf>
    <xf numFmtId="0" fontId="22" fillId="0" borderId="71" xfId="70" applyNumberFormat="1" applyFont="1" applyBorder="1" quotePrefix="1">
      <alignment/>
      <protection/>
    </xf>
    <xf numFmtId="3" fontId="22" fillId="0" borderId="72" xfId="70" applyNumberFormat="1" applyFont="1" applyBorder="1">
      <alignment/>
      <protection/>
    </xf>
    <xf numFmtId="10" fontId="22" fillId="0" borderId="73" xfId="70" applyNumberFormat="1" applyFont="1" applyBorder="1">
      <alignment/>
      <protection/>
    </xf>
    <xf numFmtId="2" fontId="22" fillId="0" borderId="74" xfId="70" applyNumberFormat="1" applyFont="1" applyBorder="1" applyAlignment="1">
      <alignment horizontal="right"/>
      <protection/>
    </xf>
    <xf numFmtId="2" fontId="22" fillId="0" borderId="74" xfId="70" applyNumberFormat="1" applyFont="1" applyBorder="1">
      <alignment/>
      <protection/>
    </xf>
    <xf numFmtId="0" fontId="34" fillId="0" borderId="0" xfId="70" applyFont="1">
      <alignment/>
      <protection/>
    </xf>
    <xf numFmtId="0" fontId="22" fillId="0" borderId="71" xfId="70" applyNumberFormat="1" applyFont="1" applyBorder="1">
      <alignment/>
      <protection/>
    </xf>
    <xf numFmtId="0" fontId="22" fillId="0" borderId="54" xfId="70" applyNumberFormat="1" applyFont="1" applyBorder="1">
      <alignment/>
      <protection/>
    </xf>
    <xf numFmtId="3" fontId="22" fillId="0" borderId="80" xfId="70" applyNumberFormat="1" applyFont="1" applyBorder="1">
      <alignment/>
      <protection/>
    </xf>
    <xf numFmtId="10" fontId="22" fillId="0" borderId="79" xfId="70" applyNumberFormat="1" applyFont="1" applyBorder="1">
      <alignment/>
      <protection/>
    </xf>
    <xf numFmtId="2" fontId="22" fillId="0" borderId="42" xfId="70" applyNumberFormat="1" applyFont="1" applyBorder="1" applyAlignment="1">
      <alignment horizontal="right"/>
      <protection/>
    </xf>
    <xf numFmtId="2" fontId="22" fillId="0" borderId="42" xfId="70" applyNumberFormat="1" applyFont="1" applyBorder="1">
      <alignment/>
      <protection/>
    </xf>
    <xf numFmtId="0" fontId="22" fillId="0" borderId="0" xfId="71" applyFont="1">
      <alignment/>
      <protection/>
    </xf>
    <xf numFmtId="0" fontId="46" fillId="7" borderId="44" xfId="71" applyFont="1" applyFill="1" applyBorder="1" applyAlignment="1">
      <alignment horizontal="center" vertical="center"/>
      <protection/>
    </xf>
    <xf numFmtId="0" fontId="46" fillId="7" borderId="30" xfId="71" applyFont="1" applyFill="1" applyBorder="1" applyAlignment="1">
      <alignment horizontal="center" vertical="center"/>
      <protection/>
    </xf>
    <xf numFmtId="0" fontId="46" fillId="7" borderId="63" xfId="71" applyFont="1" applyFill="1" applyBorder="1" applyAlignment="1">
      <alignment horizontal="center" vertical="center"/>
      <protection/>
    </xf>
    <xf numFmtId="1" fontId="28" fillId="7" borderId="81" xfId="71" applyNumberFormat="1" applyFont="1" applyFill="1" applyBorder="1" applyAlignment="1">
      <alignment horizontal="center" vertical="center" wrapText="1"/>
      <protection/>
    </xf>
    <xf numFmtId="0" fontId="32" fillId="7" borderId="64" xfId="71" applyFont="1" applyFill="1" applyBorder="1" applyAlignment="1">
      <alignment horizontal="center"/>
      <protection/>
    </xf>
    <xf numFmtId="0" fontId="32" fillId="7" borderId="82" xfId="71" applyFont="1" applyFill="1" applyBorder="1" applyAlignment="1">
      <alignment horizontal="center"/>
      <protection/>
    </xf>
    <xf numFmtId="0" fontId="32" fillId="7" borderId="65" xfId="71" applyFont="1" applyFill="1" applyBorder="1" applyAlignment="1">
      <alignment horizontal="center"/>
      <protection/>
    </xf>
    <xf numFmtId="0" fontId="32" fillId="7" borderId="83" xfId="71" applyFont="1" applyFill="1" applyBorder="1" applyAlignment="1">
      <alignment horizontal="center"/>
      <protection/>
    </xf>
    <xf numFmtId="0" fontId="31" fillId="7" borderId="84" xfId="71" applyFont="1" applyFill="1" applyBorder="1" applyAlignment="1">
      <alignment vertical="center"/>
      <protection/>
    </xf>
    <xf numFmtId="49" fontId="29" fillId="7" borderId="85" xfId="71" applyNumberFormat="1" applyFont="1" applyFill="1" applyBorder="1" applyAlignment="1">
      <alignment horizontal="center" vertical="center" wrapText="1"/>
      <protection/>
    </xf>
    <xf numFmtId="49" fontId="30" fillId="7" borderId="85" xfId="71" applyNumberFormat="1" applyFont="1" applyFill="1" applyBorder="1">
      <alignment/>
      <protection/>
    </xf>
    <xf numFmtId="49" fontId="30" fillId="7" borderId="86" xfId="71" applyNumberFormat="1" applyFont="1" applyFill="1" applyBorder="1">
      <alignment/>
      <protection/>
    </xf>
    <xf numFmtId="1" fontId="32" fillId="7" borderId="66" xfId="71" applyNumberFormat="1" applyFont="1" applyFill="1" applyBorder="1" applyAlignment="1">
      <alignment horizontal="center" vertical="center" wrapText="1"/>
      <protection/>
    </xf>
    <xf numFmtId="49" fontId="29" fillId="7" borderId="87" xfId="71" applyNumberFormat="1" applyFont="1" applyFill="1" applyBorder="1" applyAlignment="1">
      <alignment horizontal="center" vertical="center" wrapText="1"/>
      <protection/>
    </xf>
    <xf numFmtId="1" fontId="32" fillId="7" borderId="73" xfId="71" applyNumberFormat="1" applyFont="1" applyFill="1" applyBorder="1" applyAlignment="1">
      <alignment horizontal="center" vertical="center" wrapText="1"/>
      <protection/>
    </xf>
    <xf numFmtId="1" fontId="32" fillId="7" borderId="88" xfId="71" applyNumberFormat="1" applyFont="1" applyFill="1" applyBorder="1" applyAlignment="1">
      <alignment horizontal="center" vertical="center" wrapText="1"/>
      <protection/>
    </xf>
    <xf numFmtId="1" fontId="22" fillId="0" borderId="0" xfId="71" applyNumberFormat="1" applyFont="1" applyAlignment="1">
      <alignment horizontal="center" vertical="center" wrapText="1"/>
      <protection/>
    </xf>
    <xf numFmtId="0" fontId="31" fillId="7" borderId="89" xfId="71" applyFont="1" applyFill="1" applyBorder="1" applyAlignment="1">
      <alignment vertical="center"/>
      <protection/>
    </xf>
    <xf numFmtId="49" fontId="32" fillId="7" borderId="90" xfId="71" applyNumberFormat="1" applyFont="1" applyFill="1" applyBorder="1" applyAlignment="1">
      <alignment horizontal="center" vertical="center" wrapText="1"/>
      <protection/>
    </xf>
    <xf numFmtId="49" fontId="32" fillId="7" borderId="91" xfId="71" applyNumberFormat="1" applyFont="1" applyFill="1" applyBorder="1" applyAlignment="1">
      <alignment horizontal="center" vertical="center" wrapText="1"/>
      <protection/>
    </xf>
    <xf numFmtId="0" fontId="22" fillId="7" borderId="42" xfId="71" applyFont="1" applyFill="1" applyBorder="1">
      <alignment/>
      <protection/>
    </xf>
    <xf numFmtId="49" fontId="32" fillId="7" borderId="92" xfId="71" applyNumberFormat="1" applyFont="1" applyFill="1" applyBorder="1" applyAlignment="1">
      <alignment horizontal="center" vertical="center" wrapText="1"/>
      <protection/>
    </xf>
    <xf numFmtId="49" fontId="32" fillId="7" borderId="93" xfId="71" applyNumberFormat="1" applyFont="1" applyFill="1" applyBorder="1" applyAlignment="1">
      <alignment horizontal="center" vertical="center" wrapText="1"/>
      <protection/>
    </xf>
    <xf numFmtId="0" fontId="22" fillId="7" borderId="94" xfId="71" applyFont="1" applyFill="1" applyBorder="1" applyAlignment="1">
      <alignment horizontal="center" vertical="center" wrapText="1"/>
      <protection/>
    </xf>
    <xf numFmtId="49" fontId="32" fillId="7" borderId="78" xfId="71" applyNumberFormat="1" applyFont="1" applyFill="1" applyBorder="1" applyAlignment="1">
      <alignment horizontal="center" vertical="center" wrapText="1"/>
      <protection/>
    </xf>
    <xf numFmtId="0" fontId="22" fillId="7" borderId="95" xfId="71" applyFont="1" applyFill="1" applyBorder="1" applyAlignment="1">
      <alignment horizontal="center" vertical="center" wrapText="1"/>
      <protection/>
    </xf>
    <xf numFmtId="0" fontId="47" fillId="0" borderId="96" xfId="71" applyNumberFormat="1" applyFont="1" applyBorder="1">
      <alignment/>
      <protection/>
    </xf>
    <xf numFmtId="3" fontId="47" fillId="0" borderId="97" xfId="71" applyNumberFormat="1" applyFont="1" applyBorder="1">
      <alignment/>
      <protection/>
    </xf>
    <xf numFmtId="3" fontId="47" fillId="0" borderId="98" xfId="71" applyNumberFormat="1" applyFont="1" applyBorder="1">
      <alignment/>
      <protection/>
    </xf>
    <xf numFmtId="10" fontId="47" fillId="0" borderId="70" xfId="71" applyNumberFormat="1" applyFont="1" applyBorder="1">
      <alignment/>
      <protection/>
    </xf>
    <xf numFmtId="3" fontId="47" fillId="0" borderId="67" xfId="71" applyNumberFormat="1" applyFont="1" applyBorder="1">
      <alignment/>
      <protection/>
    </xf>
    <xf numFmtId="0" fontId="47" fillId="0" borderId="0" xfId="71" applyFont="1">
      <alignment/>
      <protection/>
    </xf>
    <xf numFmtId="0" fontId="22" fillId="0" borderId="99" xfId="71" applyFont="1" applyBorder="1">
      <alignment/>
      <protection/>
    </xf>
    <xf numFmtId="3" fontId="22" fillId="0" borderId="100" xfId="71" applyNumberFormat="1" applyFont="1" applyBorder="1">
      <alignment/>
      <protection/>
    </xf>
    <xf numFmtId="3" fontId="22" fillId="0" borderId="101" xfId="71" applyNumberFormat="1" applyFont="1" applyBorder="1">
      <alignment/>
      <protection/>
    </xf>
    <xf numFmtId="10" fontId="22" fillId="0" borderId="102" xfId="71" applyNumberFormat="1" applyFont="1" applyBorder="1">
      <alignment/>
      <protection/>
    </xf>
    <xf numFmtId="3" fontId="22" fillId="0" borderId="103" xfId="71" applyNumberFormat="1" applyFont="1" applyBorder="1">
      <alignment/>
      <protection/>
    </xf>
    <xf numFmtId="10" fontId="22" fillId="0" borderId="102" xfId="71" applyNumberFormat="1" applyFont="1" applyBorder="1" applyAlignment="1">
      <alignment horizontal="right"/>
      <protection/>
    </xf>
    <xf numFmtId="0" fontId="22" fillId="0" borderId="84" xfId="71" applyFont="1" applyBorder="1">
      <alignment/>
      <protection/>
    </xf>
    <xf numFmtId="3" fontId="22" fillId="0" borderId="104" xfId="71" applyNumberFormat="1" applyFont="1" applyBorder="1">
      <alignment/>
      <protection/>
    </xf>
    <xf numFmtId="3" fontId="22" fillId="0" borderId="105" xfId="71" applyNumberFormat="1" applyFont="1" applyBorder="1">
      <alignment/>
      <protection/>
    </xf>
    <xf numFmtId="10" fontId="22" fillId="0" borderId="106" xfId="71" applyNumberFormat="1" applyFont="1" applyBorder="1">
      <alignment/>
      <protection/>
    </xf>
    <xf numFmtId="3" fontId="22" fillId="0" borderId="76" xfId="71" applyNumberFormat="1" applyFont="1" applyBorder="1">
      <alignment/>
      <protection/>
    </xf>
    <xf numFmtId="10" fontId="22" fillId="0" borderId="106" xfId="71" applyNumberFormat="1" applyFont="1" applyBorder="1" applyAlignment="1">
      <alignment horizontal="right"/>
      <protection/>
    </xf>
    <xf numFmtId="0" fontId="22" fillId="0" borderId="107" xfId="71" applyFont="1" applyBorder="1">
      <alignment/>
      <protection/>
    </xf>
    <xf numFmtId="3" fontId="22" fillId="0" borderId="90" xfId="71" applyNumberFormat="1" applyFont="1" applyBorder="1">
      <alignment/>
      <protection/>
    </xf>
    <xf numFmtId="3" fontId="22" fillId="0" borderId="91" xfId="71" applyNumberFormat="1" applyFont="1" applyBorder="1">
      <alignment/>
      <protection/>
    </xf>
    <xf numFmtId="10" fontId="22" fillId="0" borderId="95" xfId="71" applyNumberFormat="1" applyFont="1" applyBorder="1">
      <alignment/>
      <protection/>
    </xf>
    <xf numFmtId="3" fontId="22" fillId="0" borderId="78" xfId="71" applyNumberFormat="1" applyFont="1" applyBorder="1">
      <alignment/>
      <protection/>
    </xf>
    <xf numFmtId="10" fontId="22" fillId="0" borderId="95" xfId="71" applyNumberFormat="1" applyFont="1" applyBorder="1" applyAlignment="1">
      <alignment horizontal="right"/>
      <protection/>
    </xf>
    <xf numFmtId="0" fontId="45" fillId="0" borderId="0" xfId="71" applyFont="1">
      <alignment/>
      <protection/>
    </xf>
    <xf numFmtId="3" fontId="22" fillId="0" borderId="0" xfId="71" applyNumberFormat="1" applyFont="1">
      <alignment/>
      <protection/>
    </xf>
    <xf numFmtId="0" fontId="24" fillId="7" borderId="12" xfId="71" applyFont="1" applyFill="1" applyBorder="1" applyAlignment="1">
      <alignment horizontal="center" vertical="center"/>
      <protection/>
    </xf>
    <xf numFmtId="0" fontId="24" fillId="7" borderId="13" xfId="71" applyFont="1" applyFill="1" applyBorder="1" applyAlignment="1">
      <alignment horizontal="center" vertical="center"/>
      <protection/>
    </xf>
    <xf numFmtId="0" fontId="24" fillId="7" borderId="14" xfId="71" applyFont="1" applyFill="1" applyBorder="1" applyAlignment="1">
      <alignment horizontal="center" vertical="center"/>
      <protection/>
    </xf>
    <xf numFmtId="1" fontId="28" fillId="7" borderId="108" xfId="71" applyNumberFormat="1" applyFont="1" applyFill="1" applyBorder="1" applyAlignment="1">
      <alignment horizontal="center" vertical="center" wrapText="1"/>
      <protection/>
    </xf>
    <xf numFmtId="0" fontId="28" fillId="7" borderId="83" xfId="71" applyFont="1" applyFill="1" applyBorder="1" applyAlignment="1">
      <alignment horizontal="center"/>
      <protection/>
    </xf>
    <xf numFmtId="0" fontId="28" fillId="7" borderId="82" xfId="71" applyFont="1" applyFill="1" applyBorder="1" applyAlignment="1">
      <alignment horizontal="center"/>
      <protection/>
    </xf>
    <xf numFmtId="0" fontId="28" fillId="7" borderId="65" xfId="71" applyFont="1" applyFill="1" applyBorder="1" applyAlignment="1">
      <alignment horizontal="center"/>
      <protection/>
    </xf>
    <xf numFmtId="0" fontId="28" fillId="7" borderId="109" xfId="71" applyFont="1" applyFill="1" applyBorder="1" applyAlignment="1">
      <alignment horizontal="center"/>
      <protection/>
    </xf>
    <xf numFmtId="0" fontId="31" fillId="0" borderId="0" xfId="71" applyFont="1">
      <alignment/>
      <protection/>
    </xf>
    <xf numFmtId="0" fontId="31" fillId="7" borderId="110" xfId="71" applyFont="1" applyFill="1" applyBorder="1" applyAlignment="1">
      <alignment vertical="center"/>
      <protection/>
    </xf>
    <xf numFmtId="1" fontId="32" fillId="7" borderId="111" xfId="71" applyNumberFormat="1" applyFont="1" applyFill="1" applyBorder="1" applyAlignment="1">
      <alignment horizontal="center" vertical="center" wrapText="1"/>
      <protection/>
    </xf>
    <xf numFmtId="1" fontId="30" fillId="0" borderId="0" xfId="71" applyNumberFormat="1" applyFont="1" applyAlignment="1">
      <alignment horizontal="center" vertical="center" wrapText="1"/>
      <protection/>
    </xf>
    <xf numFmtId="0" fontId="31" fillId="7" borderId="112" xfId="71" applyFont="1" applyFill="1" applyBorder="1" applyAlignment="1">
      <alignment vertical="center"/>
      <protection/>
    </xf>
    <xf numFmtId="0" fontId="22" fillId="7" borderId="113" xfId="71" applyFont="1" applyFill="1" applyBorder="1">
      <alignment/>
      <protection/>
    </xf>
    <xf numFmtId="0" fontId="22" fillId="7" borderId="114" xfId="71" applyFont="1" applyFill="1" applyBorder="1" applyAlignment="1">
      <alignment horizontal="center" vertical="center" wrapText="1"/>
      <protection/>
    </xf>
    <xf numFmtId="0" fontId="47" fillId="0" borderId="115" xfId="71" applyNumberFormat="1" applyFont="1" applyBorder="1">
      <alignment/>
      <protection/>
    </xf>
    <xf numFmtId="3" fontId="47" fillId="0" borderId="116" xfId="71" applyNumberFormat="1" applyFont="1" applyBorder="1">
      <alignment/>
      <protection/>
    </xf>
    <xf numFmtId="3" fontId="47" fillId="0" borderId="117" xfId="71" applyNumberFormat="1" applyFont="1" applyBorder="1">
      <alignment/>
      <protection/>
    </xf>
    <xf numFmtId="3" fontId="47" fillId="0" borderId="118" xfId="71" applyNumberFormat="1" applyFont="1" applyBorder="1">
      <alignment/>
      <protection/>
    </xf>
    <xf numFmtId="10" fontId="47" fillId="0" borderId="119" xfId="71" applyNumberFormat="1" applyFont="1" applyBorder="1">
      <alignment/>
      <protection/>
    </xf>
    <xf numFmtId="10" fontId="47" fillId="0" borderId="120" xfId="71" applyNumberFormat="1" applyFont="1" applyBorder="1">
      <alignment/>
      <protection/>
    </xf>
    <xf numFmtId="0" fontId="22" fillId="0" borderId="121" xfId="71" applyFont="1" applyBorder="1">
      <alignment/>
      <protection/>
    </xf>
    <xf numFmtId="3" fontId="22" fillId="0" borderId="72" xfId="71" applyNumberFormat="1" applyFont="1" applyBorder="1">
      <alignment/>
      <protection/>
    </xf>
    <xf numFmtId="3" fontId="22" fillId="0" borderId="122" xfId="71" applyNumberFormat="1" applyFont="1" applyBorder="1">
      <alignment/>
      <protection/>
    </xf>
    <xf numFmtId="10" fontId="22" fillId="0" borderId="74" xfId="71" applyNumberFormat="1" applyFont="1" applyBorder="1">
      <alignment/>
      <protection/>
    </xf>
    <xf numFmtId="10" fontId="22" fillId="0" borderId="123" xfId="71" applyNumberFormat="1" applyFont="1" applyBorder="1" applyAlignment="1">
      <alignment horizontal="right"/>
      <protection/>
    </xf>
    <xf numFmtId="0" fontId="22" fillId="0" borderId="124" xfId="71" applyFont="1" applyBorder="1">
      <alignment/>
      <protection/>
    </xf>
    <xf numFmtId="3" fontId="22" fillId="0" borderId="125" xfId="71" applyNumberFormat="1" applyFont="1" applyBorder="1">
      <alignment/>
      <protection/>
    </xf>
    <xf numFmtId="3" fontId="22" fillId="0" borderId="34" xfId="71" applyNumberFormat="1" applyFont="1" applyBorder="1">
      <alignment/>
      <protection/>
    </xf>
    <xf numFmtId="10" fontId="22" fillId="0" borderId="126" xfId="71" applyNumberFormat="1" applyFont="1" applyBorder="1">
      <alignment/>
      <protection/>
    </xf>
    <xf numFmtId="10" fontId="22" fillId="0" borderId="35" xfId="71" applyNumberFormat="1" applyFont="1" applyBorder="1" applyAlignment="1">
      <alignment horizontal="right"/>
      <protection/>
    </xf>
    <xf numFmtId="0" fontId="22" fillId="0" borderId="0" xfId="72" applyFont="1">
      <alignment/>
      <protection/>
    </xf>
    <xf numFmtId="0" fontId="25" fillId="7" borderId="10" xfId="72" applyFont="1" applyFill="1" applyBorder="1" applyAlignment="1">
      <alignment horizontal="center" vertical="center"/>
      <protection/>
    </xf>
    <xf numFmtId="0" fontId="25" fillId="7" borderId="62" xfId="72" applyFont="1" applyFill="1" applyBorder="1" applyAlignment="1">
      <alignment horizontal="center" vertical="center"/>
      <protection/>
    </xf>
    <xf numFmtId="0" fontId="25" fillId="7" borderId="11" xfId="72" applyFont="1" applyFill="1" applyBorder="1" applyAlignment="1">
      <alignment horizontal="center" vertical="center"/>
      <protection/>
    </xf>
    <xf numFmtId="1" fontId="32" fillId="7" borderId="47" xfId="72" applyNumberFormat="1" applyFont="1" applyFill="1" applyBorder="1" applyAlignment="1">
      <alignment horizontal="center" vertical="center" wrapText="1"/>
      <protection/>
    </xf>
    <xf numFmtId="0" fontId="32" fillId="7" borderId="10" xfId="72" applyFont="1" applyFill="1" applyBorder="1" applyAlignment="1">
      <alignment horizontal="center" vertical="center"/>
      <protection/>
    </xf>
    <xf numFmtId="0" fontId="32" fillId="7" borderId="62" xfId="72" applyFont="1" applyFill="1" applyBorder="1" applyAlignment="1">
      <alignment horizontal="center" vertical="center"/>
      <protection/>
    </xf>
    <xf numFmtId="0" fontId="32" fillId="7" borderId="11" xfId="72" applyFont="1" applyFill="1" applyBorder="1" applyAlignment="1">
      <alignment horizontal="center" vertical="center"/>
      <protection/>
    </xf>
    <xf numFmtId="0" fontId="22" fillId="0" borderId="0" xfId="72" applyFont="1" applyAlignment="1">
      <alignment vertical="center"/>
      <protection/>
    </xf>
    <xf numFmtId="0" fontId="22" fillId="7" borderId="50" xfId="72" applyFont="1" applyFill="1" applyBorder="1" applyAlignment="1">
      <alignment vertical="center"/>
      <protection/>
    </xf>
    <xf numFmtId="49" fontId="32" fillId="7" borderId="83" xfId="72" applyNumberFormat="1" applyFont="1" applyFill="1" applyBorder="1" applyAlignment="1">
      <alignment horizontal="center" vertical="center" wrapText="1"/>
      <protection/>
    </xf>
    <xf numFmtId="1" fontId="32" fillId="7" borderId="11" xfId="72" applyNumberFormat="1" applyFont="1" applyFill="1" applyBorder="1" applyAlignment="1">
      <alignment horizontal="center" vertical="center" wrapText="1"/>
      <protection/>
    </xf>
    <xf numFmtId="1" fontId="32" fillId="7" borderId="65" xfId="72" applyNumberFormat="1" applyFont="1" applyFill="1" applyBorder="1" applyAlignment="1">
      <alignment horizontal="center" vertical="center" wrapText="1"/>
      <protection/>
    </xf>
    <xf numFmtId="1" fontId="32" fillId="7" borderId="83" xfId="72" applyNumberFormat="1" applyFont="1" applyFill="1" applyBorder="1" applyAlignment="1">
      <alignment horizontal="center" vertical="center" wrapText="1"/>
      <protection/>
    </xf>
    <xf numFmtId="1" fontId="22" fillId="0" borderId="0" xfId="72" applyNumberFormat="1" applyFont="1" applyAlignment="1">
      <alignment horizontal="center" vertical="center" wrapText="1"/>
      <protection/>
    </xf>
    <xf numFmtId="0" fontId="47" fillId="0" borderId="96" xfId="72" applyNumberFormat="1" applyFont="1" applyBorder="1" applyAlignment="1">
      <alignment vertical="center"/>
      <protection/>
    </xf>
    <xf numFmtId="3" fontId="47" fillId="0" borderId="68" xfId="72" applyNumberFormat="1" applyFont="1" applyBorder="1" applyAlignment="1">
      <alignment vertical="center"/>
      <protection/>
    </xf>
    <xf numFmtId="10" fontId="47" fillId="0" borderId="70" xfId="72" applyNumberFormat="1" applyFont="1" applyBorder="1" applyAlignment="1">
      <alignment vertical="center"/>
      <protection/>
    </xf>
    <xf numFmtId="3" fontId="47" fillId="0" borderId="97" xfId="72" applyNumberFormat="1" applyFont="1" applyBorder="1" applyAlignment="1">
      <alignment vertical="center"/>
      <protection/>
    </xf>
    <xf numFmtId="0" fontId="47" fillId="0" borderId="0" xfId="72" applyFont="1">
      <alignment/>
      <protection/>
    </xf>
    <xf numFmtId="0" fontId="22" fillId="0" borderId="127" xfId="72" applyNumberFormat="1" applyFont="1" applyBorder="1">
      <alignment/>
      <protection/>
    </xf>
    <xf numFmtId="3" fontId="22" fillId="0" borderId="71" xfId="72" applyNumberFormat="1" applyFont="1" applyBorder="1">
      <alignment/>
      <protection/>
    </xf>
    <xf numFmtId="10" fontId="22" fillId="0" borderId="122" xfId="72" applyNumberFormat="1" applyFont="1" applyBorder="1">
      <alignment/>
      <protection/>
    </xf>
    <xf numFmtId="10" fontId="22" fillId="0" borderId="74" xfId="72" applyNumberFormat="1" applyFont="1" applyBorder="1">
      <alignment/>
      <protection/>
    </xf>
    <xf numFmtId="3" fontId="22" fillId="0" borderId="128" xfId="72" applyNumberFormat="1" applyFont="1" applyBorder="1">
      <alignment/>
      <protection/>
    </xf>
    <xf numFmtId="0" fontId="34" fillId="0" borderId="0" xfId="72" applyFont="1">
      <alignment/>
      <protection/>
    </xf>
    <xf numFmtId="0" fontId="22" fillId="0" borderId="50" xfId="72" applyNumberFormat="1" applyFont="1" applyBorder="1">
      <alignment/>
      <protection/>
    </xf>
    <xf numFmtId="3" fontId="22" fillId="0" borderId="54" xfId="72" applyNumberFormat="1" applyFont="1" applyBorder="1">
      <alignment/>
      <protection/>
    </xf>
    <xf numFmtId="10" fontId="22" fillId="0" borderId="55" xfId="72" applyNumberFormat="1" applyFont="1" applyBorder="1">
      <alignment/>
      <protection/>
    </xf>
    <xf numFmtId="10" fontId="22" fillId="0" borderId="42" xfId="72" applyNumberFormat="1" applyFont="1" applyBorder="1">
      <alignment/>
      <protection/>
    </xf>
    <xf numFmtId="3" fontId="22" fillId="0" borderId="53" xfId="72" applyNumberFormat="1" applyFont="1" applyBorder="1">
      <alignment/>
      <protection/>
    </xf>
    <xf numFmtId="0" fontId="22" fillId="0" borderId="0" xfId="64" applyNumberFormat="1" applyFont="1" applyFill="1" applyBorder="1">
      <alignment/>
      <protection/>
    </xf>
    <xf numFmtId="0" fontId="22" fillId="0" borderId="0" xfId="73" applyFont="1">
      <alignment/>
      <protection/>
    </xf>
    <xf numFmtId="10" fontId="22" fillId="0" borderId="0" xfId="73" applyNumberFormat="1" applyFont="1">
      <alignment/>
      <protection/>
    </xf>
    <xf numFmtId="0" fontId="25" fillId="7" borderId="10" xfId="73" applyFont="1" applyFill="1" applyBorder="1" applyAlignment="1">
      <alignment horizontal="center" vertical="center"/>
      <protection/>
    </xf>
    <xf numFmtId="0" fontId="25" fillId="7" borderId="62" xfId="73" applyFont="1" applyFill="1" applyBorder="1" applyAlignment="1">
      <alignment horizontal="center" vertical="center"/>
      <protection/>
    </xf>
    <xf numFmtId="0" fontId="25" fillId="7" borderId="11" xfId="73" applyFont="1" applyFill="1" applyBorder="1" applyAlignment="1">
      <alignment horizontal="center" vertical="center"/>
      <protection/>
    </xf>
    <xf numFmtId="1" fontId="32" fillId="7" borderId="47" xfId="73" applyNumberFormat="1" applyFont="1" applyFill="1" applyBorder="1" applyAlignment="1">
      <alignment horizontal="center" vertical="center" wrapText="1"/>
      <protection/>
    </xf>
    <xf numFmtId="0" fontId="32" fillId="7" borderId="10" xfId="73" applyFont="1" applyFill="1" applyBorder="1" applyAlignment="1">
      <alignment horizontal="center"/>
      <protection/>
    </xf>
    <xf numFmtId="0" fontId="32" fillId="7" borderId="62" xfId="73" applyFont="1" applyFill="1" applyBorder="1" applyAlignment="1">
      <alignment horizontal="center"/>
      <protection/>
    </xf>
    <xf numFmtId="0" fontId="32" fillId="7" borderId="11" xfId="73" applyFont="1" applyFill="1" applyBorder="1" applyAlignment="1">
      <alignment horizontal="center"/>
      <protection/>
    </xf>
    <xf numFmtId="0" fontId="22" fillId="7" borderId="50" xfId="73" applyFont="1" applyFill="1" applyBorder="1" applyAlignment="1">
      <alignment vertical="center"/>
      <protection/>
    </xf>
    <xf numFmtId="49" fontId="32" fillId="7" borderId="64" xfId="73" applyNumberFormat="1" applyFont="1" applyFill="1" applyBorder="1" applyAlignment="1">
      <alignment horizontal="center" vertical="center" wrapText="1"/>
      <protection/>
    </xf>
    <xf numFmtId="10" fontId="32" fillId="7" borderId="82" xfId="73" applyNumberFormat="1" applyFont="1" applyFill="1" applyBorder="1" applyAlignment="1">
      <alignment horizontal="center" vertical="center" wrapText="1"/>
      <protection/>
    </xf>
    <xf numFmtId="10" fontId="32" fillId="7" borderId="65" xfId="73" applyNumberFormat="1" applyFont="1" applyFill="1" applyBorder="1" applyAlignment="1">
      <alignment horizontal="center" vertical="center" wrapText="1"/>
      <protection/>
    </xf>
    <xf numFmtId="1" fontId="22" fillId="0" borderId="0" xfId="73" applyNumberFormat="1" applyFont="1" applyAlignment="1">
      <alignment horizontal="center" vertical="center" wrapText="1"/>
      <protection/>
    </xf>
    <xf numFmtId="0" fontId="47" fillId="0" borderId="96" xfId="73" applyNumberFormat="1" applyFont="1" applyBorder="1" applyAlignment="1">
      <alignment vertical="center"/>
      <protection/>
    </xf>
    <xf numFmtId="3" fontId="47" fillId="0" borderId="68" xfId="73" applyNumberFormat="1" applyFont="1" applyBorder="1" applyAlignment="1">
      <alignment vertical="center"/>
      <protection/>
    </xf>
    <xf numFmtId="10" fontId="47" fillId="0" borderId="98" xfId="73" applyNumberFormat="1" applyFont="1" applyBorder="1" applyAlignment="1">
      <alignment vertical="center"/>
      <protection/>
    </xf>
    <xf numFmtId="3" fontId="47" fillId="0" borderId="98" xfId="73" applyNumberFormat="1" applyFont="1" applyBorder="1" applyAlignment="1">
      <alignment vertical="center"/>
      <protection/>
    </xf>
    <xf numFmtId="10" fontId="47" fillId="0" borderId="70" xfId="73" applyNumberFormat="1" applyFont="1" applyBorder="1" applyAlignment="1">
      <alignment vertical="center"/>
      <protection/>
    </xf>
    <xf numFmtId="0" fontId="34" fillId="0" borderId="0" xfId="73" applyFont="1" applyAlignment="1">
      <alignment vertical="center"/>
      <protection/>
    </xf>
    <xf numFmtId="0" fontId="30" fillId="18" borderId="127" xfId="73" applyNumberFormat="1" applyFont="1" applyFill="1" applyBorder="1">
      <alignment/>
      <protection/>
    </xf>
    <xf numFmtId="3" fontId="30" fillId="18" borderId="71" xfId="73" applyNumberFormat="1" applyFont="1" applyFill="1" applyBorder="1">
      <alignment/>
      <protection/>
    </xf>
    <xf numFmtId="10" fontId="30" fillId="18" borderId="122" xfId="73" applyNumberFormat="1" applyFont="1" applyFill="1" applyBorder="1">
      <alignment/>
      <protection/>
    </xf>
    <xf numFmtId="3" fontId="30" fillId="18" borderId="128" xfId="73" applyNumberFormat="1" applyFont="1" applyFill="1" applyBorder="1">
      <alignment/>
      <protection/>
    </xf>
    <xf numFmtId="10" fontId="30" fillId="18" borderId="73" xfId="73" applyNumberFormat="1" applyFont="1" applyFill="1" applyBorder="1">
      <alignment/>
      <protection/>
    </xf>
    <xf numFmtId="10" fontId="30" fillId="18" borderId="74" xfId="73" applyNumberFormat="1" applyFont="1" applyFill="1" applyBorder="1">
      <alignment/>
      <protection/>
    </xf>
    <xf numFmtId="0" fontId="29" fillId="0" borderId="0" xfId="73" applyFont="1" applyFill="1">
      <alignment/>
      <protection/>
    </xf>
    <xf numFmtId="10" fontId="29" fillId="0" borderId="0" xfId="73" applyNumberFormat="1" applyFont="1" applyFill="1">
      <alignment/>
      <protection/>
    </xf>
    <xf numFmtId="3" fontId="29" fillId="0" borderId="0" xfId="73" applyNumberFormat="1" applyFont="1" applyFill="1">
      <alignment/>
      <protection/>
    </xf>
    <xf numFmtId="0" fontId="22" fillId="0" borderId="84" xfId="73" applyNumberFormat="1" applyFont="1" applyBorder="1" quotePrefix="1">
      <alignment/>
      <protection/>
    </xf>
    <xf numFmtId="3" fontId="22" fillId="0" borderId="75" xfId="73" applyNumberFormat="1" applyFont="1" applyBorder="1">
      <alignment/>
      <protection/>
    </xf>
    <xf numFmtId="10" fontId="22" fillId="0" borderId="105" xfId="73" applyNumberFormat="1" applyFont="1" applyBorder="1">
      <alignment/>
      <protection/>
    </xf>
    <xf numFmtId="3" fontId="22" fillId="0" borderId="129" xfId="73" applyNumberFormat="1" applyFont="1" applyBorder="1" quotePrefix="1">
      <alignment/>
      <protection/>
    </xf>
    <xf numFmtId="10" fontId="22" fillId="0" borderId="106" xfId="0" applyNumberFormat="1" applyFont="1" applyFill="1" applyBorder="1" applyAlignment="1">
      <alignment horizontal="right"/>
    </xf>
    <xf numFmtId="10" fontId="22" fillId="0" borderId="0" xfId="73" applyNumberFormat="1" applyFont="1" applyFill="1" applyBorder="1">
      <alignment/>
      <protection/>
    </xf>
    <xf numFmtId="0" fontId="30" fillId="18" borderId="81" xfId="73" applyNumberFormat="1" applyFont="1" applyFill="1" applyBorder="1">
      <alignment/>
      <protection/>
    </xf>
    <xf numFmtId="3" fontId="30" fillId="18" borderId="86" xfId="73" applyNumberFormat="1" applyFont="1" applyFill="1" applyBorder="1">
      <alignment/>
      <protection/>
    </xf>
    <xf numFmtId="10" fontId="30" fillId="18" borderId="130" xfId="73" applyNumberFormat="1" applyFont="1" applyFill="1" applyBorder="1">
      <alignment/>
      <protection/>
    </xf>
    <xf numFmtId="3" fontId="30" fillId="18" borderId="130" xfId="73" applyNumberFormat="1" applyFont="1" applyFill="1" applyBorder="1">
      <alignment/>
      <protection/>
    </xf>
    <xf numFmtId="10" fontId="30" fillId="18" borderId="131" xfId="73" applyNumberFormat="1" applyFont="1" applyFill="1" applyBorder="1">
      <alignment/>
      <protection/>
    </xf>
    <xf numFmtId="3" fontId="30" fillId="18" borderId="132" xfId="73" applyNumberFormat="1" applyFont="1" applyFill="1" applyBorder="1">
      <alignment/>
      <protection/>
    </xf>
    <xf numFmtId="10" fontId="30" fillId="18" borderId="88" xfId="73" applyNumberFormat="1" applyFont="1" applyFill="1" applyBorder="1">
      <alignment/>
      <protection/>
    </xf>
    <xf numFmtId="10" fontId="30" fillId="0" borderId="0" xfId="73" applyNumberFormat="1" applyFont="1" applyFill="1" applyBorder="1">
      <alignment/>
      <protection/>
    </xf>
    <xf numFmtId="0" fontId="30" fillId="0" borderId="0" xfId="73" applyFont="1" applyFill="1">
      <alignment/>
      <protection/>
    </xf>
    <xf numFmtId="3" fontId="22" fillId="0" borderId="104" xfId="73" applyNumberFormat="1" applyFont="1" applyBorder="1">
      <alignment/>
      <protection/>
    </xf>
    <xf numFmtId="3" fontId="22" fillId="0" borderId="105" xfId="73" applyNumberFormat="1" applyFont="1" applyBorder="1" quotePrefix="1">
      <alignment/>
      <protection/>
    </xf>
    <xf numFmtId="3" fontId="22" fillId="0" borderId="76" xfId="73" applyNumberFormat="1" applyFont="1" applyBorder="1">
      <alignment/>
      <protection/>
    </xf>
    <xf numFmtId="0" fontId="22" fillId="0" borderId="84" xfId="73" applyNumberFormat="1" applyFont="1" applyBorder="1">
      <alignment/>
      <protection/>
    </xf>
    <xf numFmtId="0" fontId="30" fillId="18" borderId="47" xfId="73" applyNumberFormat="1" applyFont="1" applyFill="1" applyBorder="1">
      <alignment/>
      <protection/>
    </xf>
    <xf numFmtId="3" fontId="30" fillId="18" borderId="133" xfId="73" applyNumberFormat="1" applyFont="1" applyFill="1" applyBorder="1">
      <alignment/>
      <protection/>
    </xf>
    <xf numFmtId="10" fontId="30" fillId="18" borderId="29" xfId="73" applyNumberFormat="1" applyFont="1" applyFill="1" applyBorder="1">
      <alignment/>
      <protection/>
    </xf>
    <xf numFmtId="3" fontId="30" fillId="18" borderId="29" xfId="73" applyNumberFormat="1" applyFont="1" applyFill="1" applyBorder="1">
      <alignment/>
      <protection/>
    </xf>
    <xf numFmtId="10" fontId="30" fillId="18" borderId="66" xfId="73" applyNumberFormat="1" applyFont="1" applyFill="1" applyBorder="1">
      <alignment/>
      <protection/>
    </xf>
    <xf numFmtId="0" fontId="22" fillId="0" borderId="81" xfId="73" applyNumberFormat="1" applyFont="1" applyBorder="1" quotePrefix="1">
      <alignment/>
      <protection/>
    </xf>
    <xf numFmtId="3" fontId="22" fillId="0" borderId="132" xfId="73" applyNumberFormat="1" applyFont="1" applyBorder="1">
      <alignment/>
      <protection/>
    </xf>
    <xf numFmtId="10" fontId="22" fillId="0" borderId="130" xfId="73" applyNumberFormat="1" applyFont="1" applyBorder="1">
      <alignment/>
      <protection/>
    </xf>
    <xf numFmtId="3" fontId="22" fillId="0" borderId="130" xfId="73" applyNumberFormat="1" applyFont="1" applyBorder="1" quotePrefix="1">
      <alignment/>
      <protection/>
    </xf>
    <xf numFmtId="10" fontId="22" fillId="0" borderId="88" xfId="0" applyNumberFormat="1" applyFont="1" applyFill="1" applyBorder="1" applyAlignment="1">
      <alignment horizontal="right"/>
    </xf>
    <xf numFmtId="10" fontId="22" fillId="0" borderId="131" xfId="73" applyNumberFormat="1" applyFont="1" applyBorder="1">
      <alignment/>
      <protection/>
    </xf>
    <xf numFmtId="3" fontId="22" fillId="0" borderId="130" xfId="73" applyNumberFormat="1" applyFont="1" applyBorder="1">
      <alignment/>
      <protection/>
    </xf>
    <xf numFmtId="10" fontId="22" fillId="0" borderId="134" xfId="73" applyNumberFormat="1" applyFont="1" applyBorder="1">
      <alignment/>
      <protection/>
    </xf>
    <xf numFmtId="3" fontId="22" fillId="0" borderId="105" xfId="73" applyNumberFormat="1" applyFont="1" applyBorder="1">
      <alignment/>
      <protection/>
    </xf>
    <xf numFmtId="0" fontId="22" fillId="0" borderId="107" xfId="73" applyNumberFormat="1" applyFont="1" applyBorder="1" quotePrefix="1">
      <alignment/>
      <protection/>
    </xf>
    <xf numFmtId="3" fontId="22" fillId="0" borderId="78" xfId="73" applyNumberFormat="1" applyFont="1" applyBorder="1">
      <alignment/>
      <protection/>
    </xf>
    <xf numFmtId="10" fontId="22" fillId="0" borderId="91" xfId="73" applyNumberFormat="1" applyFont="1" applyBorder="1">
      <alignment/>
      <protection/>
    </xf>
    <xf numFmtId="3" fontId="22" fillId="0" borderId="91" xfId="73" applyNumberFormat="1" applyFont="1" applyBorder="1" quotePrefix="1">
      <alignment/>
      <protection/>
    </xf>
    <xf numFmtId="10" fontId="22" fillId="0" borderId="95" xfId="0" applyNumberFormat="1" applyFont="1" applyFill="1" applyBorder="1" applyAlignment="1">
      <alignment horizontal="right"/>
    </xf>
    <xf numFmtId="10" fontId="22" fillId="0" borderId="135" xfId="73" applyNumberFormat="1" applyFont="1" applyBorder="1">
      <alignment/>
      <protection/>
    </xf>
    <xf numFmtId="3" fontId="22" fillId="0" borderId="91" xfId="73" applyNumberFormat="1" applyFont="1" applyBorder="1">
      <alignment/>
      <protection/>
    </xf>
    <xf numFmtId="0" fontId="22" fillId="0" borderId="0" xfId="73" applyNumberFormat="1" applyFont="1" applyFill="1" applyBorder="1">
      <alignment/>
      <protection/>
    </xf>
    <xf numFmtId="0" fontId="22" fillId="0" borderId="0" xfId="74" applyFont="1">
      <alignment/>
      <protection/>
    </xf>
    <xf numFmtId="0" fontId="25" fillId="7" borderId="136" xfId="74" applyFont="1" applyFill="1" applyBorder="1" applyAlignment="1">
      <alignment horizontal="center" vertical="center"/>
      <protection/>
    </xf>
    <xf numFmtId="0" fontId="25" fillId="7" borderId="137" xfId="74" applyFont="1" applyFill="1" applyBorder="1" applyAlignment="1">
      <alignment horizontal="center" vertical="center"/>
      <protection/>
    </xf>
    <xf numFmtId="0" fontId="25" fillId="7" borderId="138" xfId="74" applyFont="1" applyFill="1" applyBorder="1" applyAlignment="1">
      <alignment horizontal="center" vertical="center"/>
      <protection/>
    </xf>
    <xf numFmtId="1" fontId="32" fillId="7" borderId="139" xfId="74" applyNumberFormat="1" applyFont="1" applyFill="1" applyBorder="1" applyAlignment="1">
      <alignment horizontal="center" vertical="center" wrapText="1"/>
      <protection/>
    </xf>
    <xf numFmtId="0" fontId="28" fillId="7" borderId="140" xfId="74" applyFont="1" applyFill="1" applyBorder="1" applyAlignment="1">
      <alignment horizontal="center" vertical="center"/>
      <protection/>
    </xf>
    <xf numFmtId="0" fontId="28" fillId="7" borderId="141" xfId="74" applyFont="1" applyFill="1" applyBorder="1" applyAlignment="1">
      <alignment horizontal="center" vertical="center"/>
      <protection/>
    </xf>
    <xf numFmtId="0" fontId="28" fillId="7" borderId="142" xfId="74" applyFont="1" applyFill="1" applyBorder="1" applyAlignment="1">
      <alignment horizontal="center" vertical="center"/>
      <protection/>
    </xf>
    <xf numFmtId="0" fontId="28" fillId="7" borderId="53" xfId="74" applyFont="1" applyFill="1" applyBorder="1" applyAlignment="1">
      <alignment horizontal="center" vertical="center"/>
      <protection/>
    </xf>
    <xf numFmtId="0" fontId="28" fillId="7" borderId="56" xfId="74" applyFont="1" applyFill="1" applyBorder="1" applyAlignment="1">
      <alignment horizontal="center" vertical="center"/>
      <protection/>
    </xf>
    <xf numFmtId="0" fontId="22" fillId="0" borderId="0" xfId="74" applyFont="1" applyAlignment="1">
      <alignment vertical="center"/>
      <protection/>
    </xf>
    <xf numFmtId="0" fontId="22" fillId="7" borderId="124" xfId="74" applyFont="1" applyFill="1" applyBorder="1" applyAlignment="1">
      <alignment vertical="center"/>
      <protection/>
    </xf>
    <xf numFmtId="49" fontId="29" fillId="7" borderId="143" xfId="74" applyNumberFormat="1" applyFont="1" applyFill="1" applyBorder="1" applyAlignment="1">
      <alignment horizontal="center" vertical="center" wrapText="1"/>
      <protection/>
    </xf>
    <xf numFmtId="1" fontId="29" fillId="7" borderId="144" xfId="74" applyNumberFormat="1" applyFont="1" applyFill="1" applyBorder="1" applyAlignment="1">
      <alignment horizontal="center" vertical="center" wrapText="1"/>
      <protection/>
    </xf>
    <xf numFmtId="1" fontId="29" fillId="7" borderId="145" xfId="74" applyNumberFormat="1" applyFont="1" applyFill="1" applyBorder="1" applyAlignment="1">
      <alignment horizontal="center" vertical="center" wrapText="1"/>
      <protection/>
    </xf>
    <xf numFmtId="1" fontId="30" fillId="0" borderId="0" xfId="74" applyNumberFormat="1" applyFont="1" applyAlignment="1">
      <alignment horizontal="center" vertical="center" wrapText="1"/>
      <protection/>
    </xf>
    <xf numFmtId="0" fontId="47" fillId="0" borderId="115" xfId="74" applyNumberFormat="1" applyFont="1" applyBorder="1" applyAlignment="1">
      <alignment vertical="center"/>
      <protection/>
    </xf>
    <xf numFmtId="3" fontId="47" fillId="0" borderId="146" xfId="74" applyNumberFormat="1" applyFont="1" applyBorder="1" applyAlignment="1">
      <alignment vertical="center"/>
      <protection/>
    </xf>
    <xf numFmtId="10" fontId="47" fillId="0" borderId="119" xfId="74" applyNumberFormat="1" applyFont="1" applyBorder="1" applyAlignment="1">
      <alignment vertical="center"/>
      <protection/>
    </xf>
    <xf numFmtId="3" fontId="47" fillId="0" borderId="118" xfId="74" applyNumberFormat="1" applyFont="1" applyBorder="1" applyAlignment="1">
      <alignment vertical="center"/>
      <protection/>
    </xf>
    <xf numFmtId="10" fontId="47" fillId="0" borderId="120" xfId="74" applyNumberFormat="1" applyFont="1" applyBorder="1" applyAlignment="1">
      <alignment vertical="center"/>
      <protection/>
    </xf>
    <xf numFmtId="0" fontId="47" fillId="0" borderId="0" xfId="74" applyFont="1" applyAlignment="1">
      <alignment vertical="center"/>
      <protection/>
    </xf>
    <xf numFmtId="0" fontId="22" fillId="0" borderId="121" xfId="74" applyNumberFormat="1" applyFont="1" applyBorder="1">
      <alignment/>
      <protection/>
    </xf>
    <xf numFmtId="3" fontId="22" fillId="0" borderId="71" xfId="74" applyNumberFormat="1" applyFont="1" applyBorder="1">
      <alignment/>
      <protection/>
    </xf>
    <xf numFmtId="10" fontId="22" fillId="0" borderId="122" xfId="74" applyNumberFormat="1" applyFont="1" applyBorder="1">
      <alignment/>
      <protection/>
    </xf>
    <xf numFmtId="10" fontId="22" fillId="0" borderId="123" xfId="74" applyNumberFormat="1" applyFont="1" applyBorder="1">
      <alignment/>
      <protection/>
    </xf>
    <xf numFmtId="3" fontId="22" fillId="0" borderId="128" xfId="74" applyNumberFormat="1" applyFont="1" applyBorder="1">
      <alignment/>
      <protection/>
    </xf>
    <xf numFmtId="10" fontId="22" fillId="0" borderId="74" xfId="74" applyNumberFormat="1" applyFont="1" applyBorder="1">
      <alignment/>
      <protection/>
    </xf>
    <xf numFmtId="0" fontId="34" fillId="0" borderId="0" xfId="74" applyFont="1">
      <alignment/>
      <protection/>
    </xf>
    <xf numFmtId="0" fontId="22" fillId="0" borderId="124" xfId="74" applyNumberFormat="1" applyFont="1" applyBorder="1">
      <alignment/>
      <protection/>
    </xf>
    <xf numFmtId="3" fontId="22" fillId="0" borderId="59" xfId="74" applyNumberFormat="1" applyFont="1" applyBorder="1">
      <alignment/>
      <protection/>
    </xf>
    <xf numFmtId="10" fontId="22" fillId="0" borderId="34" xfId="74" applyNumberFormat="1" applyFont="1" applyBorder="1">
      <alignment/>
      <protection/>
    </xf>
    <xf numFmtId="10" fontId="22" fillId="0" borderId="35" xfId="74" applyNumberFormat="1" applyFont="1" applyBorder="1">
      <alignment/>
      <protection/>
    </xf>
    <xf numFmtId="10" fontId="22" fillId="0" borderId="126" xfId="74" applyNumberFormat="1" applyFont="1" applyBorder="1">
      <alignment/>
      <protection/>
    </xf>
    <xf numFmtId="0" fontId="22" fillId="0" borderId="0" xfId="75" applyFont="1">
      <alignment/>
      <protection/>
    </xf>
    <xf numFmtId="37" fontId="56" fillId="2" borderId="10" xfId="51" applyFont="1" applyFill="1" applyBorder="1" applyAlignment="1">
      <alignment horizontal="center"/>
    </xf>
    <xf numFmtId="37" fontId="56" fillId="2" borderId="11" xfId="51" applyFont="1" applyFill="1" applyBorder="1" applyAlignment="1">
      <alignment horizontal="center"/>
    </xf>
    <xf numFmtId="0" fontId="46" fillId="7" borderId="10" xfId="75" applyFont="1" applyFill="1" applyBorder="1" applyAlignment="1">
      <alignment horizontal="center" vertical="center"/>
      <protection/>
    </xf>
    <xf numFmtId="0" fontId="46" fillId="7" borderId="62" xfId="75" applyFont="1" applyFill="1" applyBorder="1" applyAlignment="1">
      <alignment horizontal="center" vertical="center"/>
      <protection/>
    </xf>
    <xf numFmtId="0" fontId="46" fillId="7" borderId="11" xfId="75" applyFont="1" applyFill="1" applyBorder="1" applyAlignment="1">
      <alignment horizontal="center" vertical="center"/>
      <protection/>
    </xf>
    <xf numFmtId="1" fontId="32" fillId="7" borderId="47" xfId="75" applyNumberFormat="1" applyFont="1" applyFill="1" applyBorder="1" applyAlignment="1">
      <alignment horizontal="center" vertical="center" wrapText="1"/>
      <protection/>
    </xf>
    <xf numFmtId="0" fontId="29" fillId="7" borderId="10" xfId="75" applyFont="1" applyFill="1" applyBorder="1" applyAlignment="1">
      <alignment horizontal="center"/>
      <protection/>
    </xf>
    <xf numFmtId="0" fontId="29" fillId="7" borderId="62" xfId="75" applyFont="1" applyFill="1" applyBorder="1" applyAlignment="1">
      <alignment horizontal="center"/>
      <protection/>
    </xf>
    <xf numFmtId="0" fontId="29" fillId="7" borderId="11" xfId="75" applyFont="1" applyFill="1" applyBorder="1" applyAlignment="1">
      <alignment horizontal="center"/>
      <protection/>
    </xf>
    <xf numFmtId="0" fontId="30" fillId="0" borderId="0" xfId="75" applyFont="1">
      <alignment/>
      <protection/>
    </xf>
    <xf numFmtId="0" fontId="22" fillId="7" borderId="50" xfId="75" applyFont="1" applyFill="1" applyBorder="1" applyAlignment="1">
      <alignment vertical="center"/>
      <protection/>
    </xf>
    <xf numFmtId="49" fontId="29" fillId="7" borderId="64" xfId="75" applyNumberFormat="1" applyFont="1" applyFill="1" applyBorder="1" applyAlignment="1">
      <alignment horizontal="center" vertical="center" wrapText="1"/>
      <protection/>
    </xf>
    <xf numFmtId="1" fontId="29" fillId="7" borderId="82" xfId="75" applyNumberFormat="1" applyFont="1" applyFill="1" applyBorder="1" applyAlignment="1">
      <alignment horizontal="center" vertical="center" wrapText="1"/>
      <protection/>
    </xf>
    <xf numFmtId="1" fontId="29" fillId="7" borderId="65" xfId="75" applyNumberFormat="1" applyFont="1" applyFill="1" applyBorder="1" applyAlignment="1">
      <alignment horizontal="center" vertical="center" wrapText="1"/>
      <protection/>
    </xf>
    <xf numFmtId="1" fontId="30" fillId="0" borderId="0" xfId="75" applyNumberFormat="1" applyFont="1" applyAlignment="1">
      <alignment horizontal="center" vertical="center" wrapText="1"/>
      <protection/>
    </xf>
    <xf numFmtId="0" fontId="47" fillId="0" borderId="96" xfId="75" applyNumberFormat="1" applyFont="1" applyBorder="1">
      <alignment/>
      <protection/>
    </xf>
    <xf numFmtId="3" fontId="47" fillId="0" borderId="68" xfId="75" applyNumberFormat="1" applyFont="1" applyBorder="1">
      <alignment/>
      <protection/>
    </xf>
    <xf numFmtId="10" fontId="47" fillId="0" borderId="98" xfId="75" applyNumberFormat="1" applyFont="1" applyBorder="1">
      <alignment/>
      <protection/>
    </xf>
    <xf numFmtId="3" fontId="47" fillId="0" borderId="98" xfId="75" applyNumberFormat="1" applyFont="1" applyBorder="1">
      <alignment/>
      <protection/>
    </xf>
    <xf numFmtId="10" fontId="47" fillId="0" borderId="70" xfId="75" applyNumberFormat="1" applyFont="1" applyBorder="1">
      <alignment/>
      <protection/>
    </xf>
    <xf numFmtId="3" fontId="47" fillId="0" borderId="97" xfId="75" applyNumberFormat="1" applyFont="1" applyBorder="1">
      <alignment/>
      <protection/>
    </xf>
    <xf numFmtId="0" fontId="44" fillId="0" borderId="0" xfId="75" applyFont="1">
      <alignment/>
      <protection/>
    </xf>
    <xf numFmtId="0" fontId="22" fillId="18" borderId="127" xfId="75" applyNumberFormat="1" applyFont="1" applyFill="1" applyBorder="1">
      <alignment/>
      <protection/>
    </xf>
    <xf numFmtId="3" fontId="22" fillId="18" borderId="71" xfId="75" applyNumberFormat="1" applyFont="1" applyFill="1" applyBorder="1">
      <alignment/>
      <protection/>
    </xf>
    <xf numFmtId="10" fontId="22" fillId="18" borderId="122" xfId="75" applyNumberFormat="1" applyFont="1" applyFill="1" applyBorder="1">
      <alignment/>
      <protection/>
    </xf>
    <xf numFmtId="3" fontId="22" fillId="18" borderId="128" xfId="75" applyNumberFormat="1" applyFont="1" applyFill="1" applyBorder="1">
      <alignment/>
      <protection/>
    </xf>
    <xf numFmtId="10" fontId="22" fillId="18" borderId="74" xfId="75" applyNumberFormat="1" applyFont="1" applyFill="1" applyBorder="1">
      <alignment/>
      <protection/>
    </xf>
    <xf numFmtId="0" fontId="34" fillId="0" borderId="0" xfId="75" applyFont="1">
      <alignment/>
      <protection/>
    </xf>
    <xf numFmtId="3" fontId="34" fillId="0" borderId="0" xfId="75" applyNumberFormat="1" applyFont="1">
      <alignment/>
      <protection/>
    </xf>
    <xf numFmtId="0" fontId="22" fillId="0" borderId="84" xfId="75" applyNumberFormat="1" applyFont="1" applyBorder="1" quotePrefix="1">
      <alignment/>
      <protection/>
    </xf>
    <xf numFmtId="3" fontId="22" fillId="0" borderId="75" xfId="75" applyNumberFormat="1" applyFont="1" applyBorder="1">
      <alignment/>
      <protection/>
    </xf>
    <xf numFmtId="10" fontId="22" fillId="0" borderId="105" xfId="75" applyNumberFormat="1" applyFont="1" applyBorder="1">
      <alignment/>
      <protection/>
    </xf>
    <xf numFmtId="3" fontId="22" fillId="0" borderId="129" xfId="75" applyNumberFormat="1" applyFont="1" applyBorder="1" quotePrefix="1">
      <alignment/>
      <protection/>
    </xf>
    <xf numFmtId="10" fontId="22" fillId="0" borderId="106" xfId="75" applyNumberFormat="1" applyFont="1" applyFill="1" applyBorder="1" applyAlignment="1">
      <alignment horizontal="right"/>
      <protection/>
    </xf>
    <xf numFmtId="3" fontId="22" fillId="0" borderId="129" xfId="75" applyNumberFormat="1" applyFont="1" applyBorder="1">
      <alignment/>
      <protection/>
    </xf>
    <xf numFmtId="10" fontId="22" fillId="0" borderId="0" xfId="75" applyNumberFormat="1" applyFont="1" applyFill="1" applyBorder="1">
      <alignment/>
      <protection/>
    </xf>
    <xf numFmtId="3" fontId="22" fillId="0" borderId="0" xfId="75" applyNumberFormat="1" applyFont="1">
      <alignment/>
      <protection/>
    </xf>
    <xf numFmtId="0" fontId="22" fillId="18" borderId="81" xfId="75" applyNumberFormat="1" applyFont="1" applyFill="1" applyBorder="1">
      <alignment/>
      <protection/>
    </xf>
    <xf numFmtId="3" fontId="22" fillId="18" borderId="87" xfId="75" applyNumberFormat="1" applyFont="1" applyFill="1" applyBorder="1">
      <alignment/>
      <protection/>
    </xf>
    <xf numFmtId="10" fontId="22" fillId="18" borderId="131" xfId="75" applyNumberFormat="1" applyFont="1" applyFill="1" applyBorder="1">
      <alignment/>
      <protection/>
    </xf>
    <xf numFmtId="3" fontId="22" fillId="18" borderId="130" xfId="75" applyNumberFormat="1" applyFont="1" applyFill="1" applyBorder="1">
      <alignment/>
      <protection/>
    </xf>
    <xf numFmtId="10" fontId="22" fillId="18" borderId="88" xfId="75" applyNumberFormat="1" applyFont="1" applyFill="1" applyBorder="1">
      <alignment/>
      <protection/>
    </xf>
    <xf numFmtId="10" fontId="22" fillId="18" borderId="130" xfId="75" applyNumberFormat="1" applyFont="1" applyFill="1" applyBorder="1">
      <alignment/>
      <protection/>
    </xf>
    <xf numFmtId="3" fontId="22" fillId="18" borderId="85" xfId="75" applyNumberFormat="1" applyFont="1" applyFill="1" applyBorder="1">
      <alignment/>
      <protection/>
    </xf>
    <xf numFmtId="0" fontId="22" fillId="0" borderId="127" xfId="75" applyNumberFormat="1" applyFont="1" applyBorder="1" quotePrefix="1">
      <alignment/>
      <protection/>
    </xf>
    <xf numFmtId="3" fontId="22" fillId="0" borderId="71" xfId="75" applyNumberFormat="1" applyFont="1" applyBorder="1">
      <alignment/>
      <protection/>
    </xf>
    <xf numFmtId="3" fontId="22" fillId="0" borderId="128" xfId="75" applyNumberFormat="1" applyFont="1" applyBorder="1" quotePrefix="1">
      <alignment/>
      <protection/>
    </xf>
    <xf numFmtId="3" fontId="22" fillId="0" borderId="128" xfId="75" applyNumberFormat="1" applyFont="1" applyBorder="1">
      <alignment/>
      <protection/>
    </xf>
    <xf numFmtId="3" fontId="22" fillId="18" borderId="85" xfId="75" applyNumberFormat="1" applyFont="1" applyFill="1" applyBorder="1" quotePrefix="1">
      <alignment/>
      <protection/>
    </xf>
    <xf numFmtId="0" fontId="22" fillId="18" borderId="10" xfId="75" applyNumberFormat="1" applyFont="1" applyFill="1" applyBorder="1">
      <alignment/>
      <protection/>
    </xf>
    <xf numFmtId="3" fontId="22" fillId="18" borderId="83" xfId="75" applyNumberFormat="1" applyFont="1" applyFill="1" applyBorder="1">
      <alignment/>
      <protection/>
    </xf>
    <xf numFmtId="10" fontId="22" fillId="18" borderId="82" xfId="75" applyNumberFormat="1" applyFont="1" applyFill="1" applyBorder="1">
      <alignment/>
      <protection/>
    </xf>
    <xf numFmtId="3" fontId="22" fillId="18" borderId="82" xfId="75" applyNumberFormat="1" applyFont="1" applyFill="1" applyBorder="1" quotePrefix="1">
      <alignment/>
      <protection/>
    </xf>
    <xf numFmtId="10" fontId="22" fillId="18" borderId="65" xfId="75" applyNumberFormat="1" applyFont="1" applyFill="1" applyBorder="1" applyAlignment="1">
      <alignment horizontal="right"/>
      <protection/>
    </xf>
    <xf numFmtId="0" fontId="22" fillId="0" borderId="0" xfId="76" applyFont="1" applyFill="1">
      <alignment/>
      <protection/>
    </xf>
    <xf numFmtId="37" fontId="56" fillId="2" borderId="10" xfId="52" applyFont="1" applyFill="1" applyBorder="1" applyAlignment="1">
      <alignment horizontal="center"/>
    </xf>
    <xf numFmtId="37" fontId="56" fillId="2" borderId="11" xfId="52" applyFont="1" applyFill="1" applyBorder="1" applyAlignment="1">
      <alignment horizontal="center"/>
    </xf>
    <xf numFmtId="0" fontId="25" fillId="7" borderId="44" xfId="76" applyFont="1" applyFill="1" applyBorder="1" applyAlignment="1">
      <alignment horizontal="center" vertical="center"/>
      <protection/>
    </xf>
    <xf numFmtId="0" fontId="25" fillId="7" borderId="30" xfId="76" applyFont="1" applyFill="1" applyBorder="1" applyAlignment="1">
      <alignment horizontal="center" vertical="center"/>
      <protection/>
    </xf>
    <xf numFmtId="0" fontId="25" fillId="7" borderId="63" xfId="76" applyFont="1" applyFill="1" applyBorder="1" applyAlignment="1">
      <alignment horizontal="center" vertical="center"/>
      <protection/>
    </xf>
    <xf numFmtId="1" fontId="28" fillId="7" borderId="81" xfId="76" applyNumberFormat="1" applyFont="1" applyFill="1" applyBorder="1" applyAlignment="1">
      <alignment horizontal="center" vertical="center" wrapText="1"/>
      <protection/>
    </xf>
    <xf numFmtId="0" fontId="28" fillId="7" borderId="83" xfId="76" applyFont="1" applyFill="1" applyBorder="1" applyAlignment="1">
      <alignment horizontal="center"/>
      <protection/>
    </xf>
    <xf numFmtId="0" fontId="28" fillId="7" borderId="82" xfId="76" applyFont="1" applyFill="1" applyBorder="1" applyAlignment="1">
      <alignment horizontal="center"/>
      <protection/>
    </xf>
    <xf numFmtId="0" fontId="28" fillId="7" borderId="65" xfId="76" applyFont="1" applyFill="1" applyBorder="1" applyAlignment="1">
      <alignment horizontal="center"/>
      <protection/>
    </xf>
    <xf numFmtId="0" fontId="31" fillId="0" borderId="0" xfId="76" applyFont="1" applyFill="1">
      <alignment/>
      <protection/>
    </xf>
    <xf numFmtId="0" fontId="31" fillId="7" borderId="84" xfId="76" applyFont="1" applyFill="1" applyBorder="1" applyAlignment="1">
      <alignment vertical="center"/>
      <protection/>
    </xf>
    <xf numFmtId="49" fontId="28" fillId="7" borderId="132" xfId="76" applyNumberFormat="1" applyFont="1" applyFill="1" applyBorder="1" applyAlignment="1">
      <alignment horizontal="center" vertical="center" wrapText="1"/>
      <protection/>
    </xf>
    <xf numFmtId="49" fontId="28" fillId="7" borderId="130" xfId="76" applyNumberFormat="1" applyFont="1" applyFill="1" applyBorder="1" applyAlignment="1">
      <alignment horizontal="center" vertical="center" wrapText="1"/>
      <protection/>
    </xf>
    <xf numFmtId="1" fontId="32" fillId="7" borderId="88" xfId="76" applyNumberFormat="1" applyFont="1" applyFill="1" applyBorder="1" applyAlignment="1">
      <alignment horizontal="center" vertical="center" wrapText="1"/>
      <protection/>
    </xf>
    <xf numFmtId="1" fontId="32" fillId="7" borderId="73" xfId="76" applyNumberFormat="1" applyFont="1" applyFill="1" applyBorder="1" applyAlignment="1">
      <alignment horizontal="center" vertical="center" wrapText="1"/>
      <protection/>
    </xf>
    <xf numFmtId="1" fontId="31" fillId="0" borderId="0" xfId="76" applyNumberFormat="1" applyFont="1" applyFill="1" applyAlignment="1">
      <alignment horizontal="center" vertical="center" wrapText="1"/>
      <protection/>
    </xf>
    <xf numFmtId="0" fontId="31" fillId="7" borderId="107" xfId="76" applyFont="1" applyFill="1" applyBorder="1" applyAlignment="1">
      <alignment vertical="center"/>
      <protection/>
    </xf>
    <xf numFmtId="49" fontId="32" fillId="7" borderId="78" xfId="76" applyNumberFormat="1" applyFont="1" applyFill="1" applyBorder="1" applyAlignment="1">
      <alignment horizontal="center" vertical="center" wrapText="1"/>
      <protection/>
    </xf>
    <xf numFmtId="49" fontId="32" fillId="7" borderId="91" xfId="76" applyNumberFormat="1" applyFont="1" applyFill="1" applyBorder="1" applyAlignment="1">
      <alignment horizontal="center" vertical="center" wrapText="1"/>
      <protection/>
    </xf>
    <xf numFmtId="0" fontId="22" fillId="7" borderId="95" xfId="76" applyFont="1" applyFill="1" applyBorder="1" applyAlignment="1">
      <alignment horizontal="center" vertical="center" wrapText="1"/>
      <protection/>
    </xf>
    <xf numFmtId="0" fontId="22" fillId="7" borderId="135" xfId="76" applyFont="1" applyFill="1" applyBorder="1" applyAlignment="1">
      <alignment horizontal="center" vertical="center" wrapText="1"/>
      <protection/>
    </xf>
    <xf numFmtId="1" fontId="22" fillId="0" borderId="0" xfId="76" applyNumberFormat="1" applyFont="1" applyFill="1" applyAlignment="1">
      <alignment horizontal="center" vertical="center" wrapText="1"/>
      <protection/>
    </xf>
    <xf numFmtId="0" fontId="47" fillId="0" borderId="47" xfId="76" applyNumberFormat="1" applyFont="1" applyFill="1" applyBorder="1" applyAlignment="1">
      <alignment vertical="center"/>
      <protection/>
    </xf>
    <xf numFmtId="3" fontId="47" fillId="0" borderId="133" xfId="76" applyNumberFormat="1" applyFont="1" applyFill="1" applyBorder="1" applyAlignment="1">
      <alignment vertical="center"/>
      <protection/>
    </xf>
    <xf numFmtId="3" fontId="47" fillId="0" borderId="46" xfId="76" applyNumberFormat="1" applyFont="1" applyFill="1" applyBorder="1" applyAlignment="1">
      <alignment vertical="center"/>
      <protection/>
    </xf>
    <xf numFmtId="3" fontId="47" fillId="0" borderId="29" xfId="76" applyNumberFormat="1" applyFont="1" applyFill="1" applyBorder="1" applyAlignment="1">
      <alignment vertical="center"/>
      <protection/>
    </xf>
    <xf numFmtId="10" fontId="47" fillId="0" borderId="66" xfId="76" applyNumberFormat="1" applyFont="1" applyFill="1" applyBorder="1" applyAlignment="1">
      <alignment vertical="center"/>
      <protection/>
    </xf>
    <xf numFmtId="10" fontId="47" fillId="0" borderId="66" xfId="76" applyNumberFormat="1" applyFont="1" applyFill="1" applyBorder="1" applyAlignment="1">
      <alignment horizontal="right" vertical="center"/>
      <protection/>
    </xf>
    <xf numFmtId="0" fontId="47" fillId="0" borderId="0" xfId="76" applyFont="1" applyFill="1" applyAlignment="1">
      <alignment vertical="center"/>
      <protection/>
    </xf>
    <xf numFmtId="0" fontId="30" fillId="18" borderId="81" xfId="76" applyFont="1" applyFill="1" applyBorder="1">
      <alignment/>
      <protection/>
    </xf>
    <xf numFmtId="3" fontId="30" fillId="18" borderId="132" xfId="76" applyNumberFormat="1" applyFont="1" applyFill="1" applyBorder="1">
      <alignment/>
      <protection/>
    </xf>
    <xf numFmtId="3" fontId="30" fillId="18" borderId="130" xfId="76" applyNumberFormat="1" applyFont="1" applyFill="1" applyBorder="1">
      <alignment/>
      <protection/>
    </xf>
    <xf numFmtId="10" fontId="30" fillId="18" borderId="88" xfId="76" applyNumberFormat="1" applyFont="1" applyFill="1" applyBorder="1">
      <alignment/>
      <protection/>
    </xf>
    <xf numFmtId="10" fontId="30" fillId="18" borderId="88" xfId="76" applyNumberFormat="1" applyFont="1" applyFill="1" applyBorder="1" applyAlignment="1">
      <alignment horizontal="right"/>
      <protection/>
    </xf>
    <xf numFmtId="0" fontId="29" fillId="0" borderId="0" xfId="76" applyFont="1" applyFill="1">
      <alignment/>
      <protection/>
    </xf>
    <xf numFmtId="0" fontId="22" fillId="0" borderId="84" xfId="76" applyFont="1" applyFill="1" applyBorder="1">
      <alignment/>
      <protection/>
    </xf>
    <xf numFmtId="3" fontId="22" fillId="0" borderId="76" xfId="76" applyNumberFormat="1" applyFont="1" applyFill="1" applyBorder="1">
      <alignment/>
      <protection/>
    </xf>
    <xf numFmtId="3" fontId="22" fillId="0" borderId="105" xfId="76" applyNumberFormat="1" applyFont="1" applyFill="1" applyBorder="1">
      <alignment/>
      <protection/>
    </xf>
    <xf numFmtId="10" fontId="22" fillId="0" borderId="106" xfId="76" applyNumberFormat="1" applyFont="1" applyFill="1" applyBorder="1">
      <alignment/>
      <protection/>
    </xf>
    <xf numFmtId="10" fontId="22" fillId="0" borderId="106" xfId="76" applyNumberFormat="1" applyFont="1" applyFill="1" applyBorder="1" applyAlignment="1">
      <alignment horizontal="right"/>
      <protection/>
    </xf>
    <xf numFmtId="0" fontId="22" fillId="0" borderId="107" xfId="76" applyFont="1" applyFill="1" applyBorder="1">
      <alignment/>
      <protection/>
    </xf>
    <xf numFmtId="3" fontId="22" fillId="0" borderId="78" xfId="76" applyNumberFormat="1" applyFont="1" applyFill="1" applyBorder="1">
      <alignment/>
      <protection/>
    </xf>
    <xf numFmtId="3" fontId="22" fillId="0" borderId="91" xfId="76" applyNumberFormat="1" applyFont="1" applyFill="1" applyBorder="1">
      <alignment/>
      <protection/>
    </xf>
    <xf numFmtId="10" fontId="22" fillId="0" borderId="95" xfId="76" applyNumberFormat="1" applyFont="1" applyFill="1" applyBorder="1">
      <alignment/>
      <protection/>
    </xf>
    <xf numFmtId="10" fontId="22" fillId="0" borderId="95" xfId="76" applyNumberFormat="1" applyFont="1" applyFill="1" applyBorder="1" applyAlignment="1">
      <alignment horizontal="right"/>
      <protection/>
    </xf>
    <xf numFmtId="0" fontId="22" fillId="0" borderId="127" xfId="76" applyFont="1" applyFill="1" applyBorder="1">
      <alignment/>
      <protection/>
    </xf>
    <xf numFmtId="3" fontId="22" fillId="0" borderId="72" xfId="76" applyNumberFormat="1" applyFont="1" applyFill="1" applyBorder="1">
      <alignment/>
      <protection/>
    </xf>
    <xf numFmtId="3" fontId="22" fillId="0" borderId="122" xfId="76" applyNumberFormat="1" applyFont="1" applyFill="1" applyBorder="1">
      <alignment/>
      <protection/>
    </xf>
    <xf numFmtId="10" fontId="22" fillId="0" borderId="74" xfId="76" applyNumberFormat="1" applyFont="1" applyFill="1" applyBorder="1">
      <alignment/>
      <protection/>
    </xf>
    <xf numFmtId="10" fontId="22" fillId="0" borderId="74" xfId="76" applyNumberFormat="1" applyFont="1" applyFill="1" applyBorder="1" applyAlignment="1">
      <alignment horizontal="right"/>
      <protection/>
    </xf>
    <xf numFmtId="0" fontId="32" fillId="0" borderId="0" xfId="76" applyFont="1" applyFill="1">
      <alignment/>
      <protection/>
    </xf>
    <xf numFmtId="0" fontId="22" fillId="18" borderId="147" xfId="76" applyFont="1" applyFill="1" applyBorder="1">
      <alignment/>
      <protection/>
    </xf>
    <xf numFmtId="3" fontId="22" fillId="18" borderId="83" xfId="76" applyNumberFormat="1" applyFont="1" applyFill="1" applyBorder="1">
      <alignment/>
      <protection/>
    </xf>
    <xf numFmtId="3" fontId="22" fillId="18" borderId="82" xfId="76" applyNumberFormat="1" applyFont="1" applyFill="1" applyBorder="1">
      <alignment/>
      <protection/>
    </xf>
    <xf numFmtId="10" fontId="22" fillId="18" borderId="65" xfId="76" applyNumberFormat="1" applyFont="1" applyFill="1" applyBorder="1">
      <alignment/>
      <protection/>
    </xf>
    <xf numFmtId="10" fontId="22" fillId="18" borderId="65" xfId="76" applyNumberFormat="1" applyFont="1" applyFill="1" applyBorder="1" applyAlignment="1">
      <alignment horizontal="right"/>
      <protection/>
    </xf>
    <xf numFmtId="0" fontId="22" fillId="0" borderId="0" xfId="77" applyFont="1" applyFill="1">
      <alignment/>
      <protection/>
    </xf>
    <xf numFmtId="37" fontId="56" fillId="2" borderId="10" xfId="53" applyFont="1" applyFill="1" applyBorder="1" applyAlignment="1">
      <alignment horizontal="center"/>
    </xf>
    <xf numFmtId="37" fontId="56" fillId="2" borderId="11" xfId="53" applyFont="1" applyFill="1" applyBorder="1" applyAlignment="1">
      <alignment horizontal="center"/>
    </xf>
    <xf numFmtId="0" fontId="25" fillId="7" borderId="44" xfId="77" applyFont="1" applyFill="1" applyBorder="1" applyAlignment="1">
      <alignment horizontal="center" vertical="center"/>
      <protection/>
    </xf>
    <xf numFmtId="0" fontId="25" fillId="7" borderId="30" xfId="77" applyFont="1" applyFill="1" applyBorder="1" applyAlignment="1">
      <alignment horizontal="center" vertical="center"/>
      <protection/>
    </xf>
    <xf numFmtId="0" fontId="25" fillId="7" borderId="63" xfId="77" applyFont="1" applyFill="1" applyBorder="1" applyAlignment="1">
      <alignment horizontal="center" vertical="center"/>
      <protection/>
    </xf>
    <xf numFmtId="1" fontId="28" fillId="7" borderId="81" xfId="77" applyNumberFormat="1" applyFont="1" applyFill="1" applyBorder="1" applyAlignment="1">
      <alignment horizontal="center" vertical="center" wrapText="1"/>
      <protection/>
    </xf>
    <xf numFmtId="0" fontId="28" fillId="7" borderId="83" xfId="77" applyFont="1" applyFill="1" applyBorder="1" applyAlignment="1">
      <alignment horizontal="center"/>
      <protection/>
    </xf>
    <xf numFmtId="0" fontId="28" fillId="7" borderId="82" xfId="77" applyFont="1" applyFill="1" applyBorder="1" applyAlignment="1">
      <alignment horizontal="center"/>
      <protection/>
    </xf>
    <xf numFmtId="0" fontId="28" fillId="7" borderId="65" xfId="77" applyFont="1" applyFill="1" applyBorder="1" applyAlignment="1">
      <alignment horizontal="center"/>
      <protection/>
    </xf>
    <xf numFmtId="0" fontId="31" fillId="0" borderId="0" xfId="77" applyFont="1" applyFill="1">
      <alignment/>
      <protection/>
    </xf>
    <xf numFmtId="0" fontId="31" fillId="7" borderId="84" xfId="77" applyFont="1" applyFill="1" applyBorder="1" applyAlignment="1">
      <alignment vertical="center"/>
      <protection/>
    </xf>
    <xf numFmtId="49" fontId="28" fillId="7" borderId="132" xfId="77" applyNumberFormat="1" applyFont="1" applyFill="1" applyBorder="1" applyAlignment="1">
      <alignment horizontal="center" vertical="center" wrapText="1"/>
      <protection/>
    </xf>
    <xf numFmtId="49" fontId="28" fillId="7" borderId="130" xfId="77" applyNumberFormat="1" applyFont="1" applyFill="1" applyBorder="1" applyAlignment="1">
      <alignment horizontal="center" vertical="center" wrapText="1"/>
      <protection/>
    </xf>
    <xf numFmtId="1" fontId="32" fillId="7" borderId="88" xfId="77" applyNumberFormat="1" applyFont="1" applyFill="1" applyBorder="1" applyAlignment="1">
      <alignment horizontal="center" vertical="center" wrapText="1"/>
      <protection/>
    </xf>
    <xf numFmtId="1" fontId="32" fillId="7" borderId="73" xfId="77" applyNumberFormat="1" applyFont="1" applyFill="1" applyBorder="1" applyAlignment="1">
      <alignment horizontal="center" vertical="center" wrapText="1"/>
      <protection/>
    </xf>
    <xf numFmtId="1" fontId="31" fillId="0" borderId="0" xfId="77" applyNumberFormat="1" applyFont="1" applyFill="1" applyAlignment="1">
      <alignment horizontal="center" vertical="center" wrapText="1"/>
      <protection/>
    </xf>
    <xf numFmtId="0" fontId="31" fillId="7" borderId="107" xfId="77" applyFont="1" applyFill="1" applyBorder="1" applyAlignment="1">
      <alignment vertical="center"/>
      <protection/>
    </xf>
    <xf numFmtId="49" fontId="32" fillId="7" borderId="78" xfId="77" applyNumberFormat="1" applyFont="1" applyFill="1" applyBorder="1" applyAlignment="1">
      <alignment horizontal="center" vertical="center" wrapText="1"/>
      <protection/>
    </xf>
    <xf numFmtId="49" fontId="32" fillId="7" borderId="91" xfId="77" applyNumberFormat="1" applyFont="1" applyFill="1" applyBorder="1" applyAlignment="1">
      <alignment horizontal="center" vertical="center" wrapText="1"/>
      <protection/>
    </xf>
    <xf numFmtId="0" fontId="22" fillId="7" borderId="95" xfId="77" applyFont="1" applyFill="1" applyBorder="1" applyAlignment="1">
      <alignment horizontal="center" vertical="center" wrapText="1"/>
      <protection/>
    </xf>
    <xf numFmtId="0" fontId="22" fillId="7" borderId="135" xfId="77" applyFont="1" applyFill="1" applyBorder="1" applyAlignment="1">
      <alignment horizontal="center" vertical="center" wrapText="1"/>
      <protection/>
    </xf>
    <xf numFmtId="1" fontId="22" fillId="0" borderId="0" xfId="77" applyNumberFormat="1" applyFont="1" applyFill="1" applyAlignment="1">
      <alignment horizontal="center" vertical="center" wrapText="1"/>
      <protection/>
    </xf>
    <xf numFmtId="0" fontId="47" fillId="0" borderId="47" xfId="77" applyNumberFormat="1" applyFont="1" applyFill="1" applyBorder="1" applyAlignment="1">
      <alignment vertical="center"/>
      <protection/>
    </xf>
    <xf numFmtId="3" fontId="47" fillId="0" borderId="133" xfId="77" applyNumberFormat="1" applyFont="1" applyFill="1" applyBorder="1" applyAlignment="1">
      <alignment vertical="center"/>
      <protection/>
    </xf>
    <xf numFmtId="3" fontId="47" fillId="0" borderId="46" xfId="77" applyNumberFormat="1" applyFont="1" applyFill="1" applyBorder="1" applyAlignment="1">
      <alignment vertical="center"/>
      <protection/>
    </xf>
    <xf numFmtId="3" fontId="47" fillId="0" borderId="29" xfId="77" applyNumberFormat="1" applyFont="1" applyFill="1" applyBorder="1" applyAlignment="1">
      <alignment vertical="center"/>
      <protection/>
    </xf>
    <xf numFmtId="10" fontId="47" fillId="0" borderId="66" xfId="77" applyNumberFormat="1" applyFont="1" applyFill="1" applyBorder="1" applyAlignment="1">
      <alignment vertical="center"/>
      <protection/>
    </xf>
    <xf numFmtId="10" fontId="47" fillId="0" borderId="66" xfId="77" applyNumberFormat="1" applyFont="1" applyFill="1" applyBorder="1" applyAlignment="1">
      <alignment horizontal="right" vertical="center"/>
      <protection/>
    </xf>
    <xf numFmtId="0" fontId="47" fillId="0" borderId="0" xfId="77" applyFont="1" applyFill="1" applyAlignment="1">
      <alignment vertical="center"/>
      <protection/>
    </xf>
    <xf numFmtId="0" fontId="30" fillId="18" borderId="81" xfId="77" applyFont="1" applyFill="1" applyBorder="1">
      <alignment/>
      <protection/>
    </xf>
    <xf numFmtId="3" fontId="30" fillId="18" borderId="132" xfId="77" applyNumberFormat="1" applyFont="1" applyFill="1" applyBorder="1">
      <alignment/>
      <protection/>
    </xf>
    <xf numFmtId="3" fontId="30" fillId="18" borderId="130" xfId="77" applyNumberFormat="1" applyFont="1" applyFill="1" applyBorder="1">
      <alignment/>
      <protection/>
    </xf>
    <xf numFmtId="10" fontId="30" fillId="18" borderId="88" xfId="77" applyNumberFormat="1" applyFont="1" applyFill="1" applyBorder="1">
      <alignment/>
      <protection/>
    </xf>
    <xf numFmtId="10" fontId="30" fillId="18" borderId="88" xfId="77" applyNumberFormat="1" applyFont="1" applyFill="1" applyBorder="1" applyAlignment="1">
      <alignment horizontal="right"/>
      <protection/>
    </xf>
    <xf numFmtId="0" fontId="29" fillId="0" borderId="0" xfId="77" applyFont="1" applyFill="1">
      <alignment/>
      <protection/>
    </xf>
    <xf numFmtId="0" fontId="22" fillId="0" borderId="84" xfId="77" applyFont="1" applyFill="1" applyBorder="1">
      <alignment/>
      <protection/>
    </xf>
    <xf numFmtId="3" fontId="22" fillId="0" borderId="76" xfId="77" applyNumberFormat="1" applyFont="1" applyFill="1" applyBorder="1">
      <alignment/>
      <protection/>
    </xf>
    <xf numFmtId="3" fontId="22" fillId="0" borderId="105" xfId="77" applyNumberFormat="1" applyFont="1" applyFill="1" applyBorder="1">
      <alignment/>
      <protection/>
    </xf>
    <xf numFmtId="10" fontId="22" fillId="0" borderId="106" xfId="77" applyNumberFormat="1" applyFont="1" applyFill="1" applyBorder="1">
      <alignment/>
      <protection/>
    </xf>
    <xf numFmtId="10" fontId="22" fillId="0" borderId="106" xfId="77" applyNumberFormat="1" applyFont="1" applyFill="1" applyBorder="1" applyAlignment="1">
      <alignment horizontal="right"/>
      <protection/>
    </xf>
    <xf numFmtId="0" fontId="22" fillId="0" borderId="127" xfId="77" applyFont="1" applyFill="1" applyBorder="1">
      <alignment/>
      <protection/>
    </xf>
    <xf numFmtId="3" fontId="22" fillId="0" borderId="72" xfId="77" applyNumberFormat="1" applyFont="1" applyFill="1" applyBorder="1">
      <alignment/>
      <protection/>
    </xf>
    <xf numFmtId="3" fontId="22" fillId="0" borderId="122" xfId="77" applyNumberFormat="1" applyFont="1" applyFill="1" applyBorder="1">
      <alignment/>
      <protection/>
    </xf>
    <xf numFmtId="10" fontId="22" fillId="0" borderId="74" xfId="77" applyNumberFormat="1" applyFont="1" applyFill="1" applyBorder="1">
      <alignment/>
      <protection/>
    </xf>
    <xf numFmtId="10" fontId="22" fillId="0" borderId="74" xfId="77" applyNumberFormat="1" applyFont="1" applyFill="1" applyBorder="1" applyAlignment="1">
      <alignment horizontal="right"/>
      <protection/>
    </xf>
    <xf numFmtId="0" fontId="32" fillId="0" borderId="0" xfId="77" applyFont="1" applyFill="1">
      <alignment/>
      <protection/>
    </xf>
    <xf numFmtId="0" fontId="22" fillId="18" borderId="147" xfId="77" applyFont="1" applyFill="1" applyBorder="1">
      <alignment/>
      <protection/>
    </xf>
    <xf numFmtId="3" fontId="22" fillId="18" borderId="83" xfId="77" applyNumberFormat="1" applyFont="1" applyFill="1" applyBorder="1">
      <alignment/>
      <protection/>
    </xf>
    <xf numFmtId="3" fontId="22" fillId="18" borderId="82" xfId="77" applyNumberFormat="1" applyFont="1" applyFill="1" applyBorder="1">
      <alignment/>
      <protection/>
    </xf>
    <xf numFmtId="10" fontId="22" fillId="18" borderId="65" xfId="77" applyNumberFormat="1" applyFont="1" applyFill="1" applyBorder="1">
      <alignment/>
      <protection/>
    </xf>
    <xf numFmtId="10" fontId="22" fillId="18" borderId="65" xfId="77" applyNumberFormat="1" applyFont="1" applyFill="1" applyBorder="1" applyAlignment="1">
      <alignment horizontal="right"/>
      <protection/>
    </xf>
    <xf numFmtId="0" fontId="22" fillId="0" borderId="0" xfId="78" applyFont="1">
      <alignment/>
      <protection/>
    </xf>
    <xf numFmtId="37" fontId="56" fillId="2" borderId="10" xfId="54" applyFont="1" applyFill="1" applyBorder="1" applyAlignment="1">
      <alignment horizontal="center"/>
    </xf>
    <xf numFmtId="37" fontId="56" fillId="2" borderId="11" xfId="54" applyFont="1" applyFill="1" applyBorder="1" applyAlignment="1">
      <alignment horizontal="center"/>
    </xf>
    <xf numFmtId="0" fontId="25" fillId="7" borderId="10" xfId="78" applyFont="1" applyFill="1" applyBorder="1" applyAlignment="1">
      <alignment horizontal="center" vertical="center"/>
      <protection/>
    </xf>
    <xf numFmtId="0" fontId="25" fillId="7" borderId="62" xfId="78" applyFont="1" applyFill="1" applyBorder="1" applyAlignment="1">
      <alignment horizontal="center" vertical="center"/>
      <protection/>
    </xf>
    <xf numFmtId="0" fontId="25" fillId="7" borderId="11" xfId="78" applyFont="1" applyFill="1" applyBorder="1" applyAlignment="1">
      <alignment horizontal="center" vertical="center"/>
      <protection/>
    </xf>
    <xf numFmtId="1" fontId="32" fillId="7" borderId="47" xfId="78" applyNumberFormat="1" applyFont="1" applyFill="1" applyBorder="1" applyAlignment="1">
      <alignment horizontal="center" vertical="center" wrapText="1"/>
      <protection/>
    </xf>
    <xf numFmtId="0" fontId="29" fillId="7" borderId="10" xfId="78" applyFont="1" applyFill="1" applyBorder="1" applyAlignment="1">
      <alignment horizontal="center"/>
      <protection/>
    </xf>
    <xf numFmtId="0" fontId="29" fillId="7" borderId="62" xfId="78" applyFont="1" applyFill="1" applyBorder="1" applyAlignment="1">
      <alignment horizontal="center"/>
      <protection/>
    </xf>
    <xf numFmtId="0" fontId="29" fillId="7" borderId="11" xfId="78" applyFont="1" applyFill="1" applyBorder="1" applyAlignment="1">
      <alignment horizontal="center"/>
      <protection/>
    </xf>
    <xf numFmtId="0" fontId="30" fillId="0" borderId="0" xfId="78" applyFont="1">
      <alignment/>
      <protection/>
    </xf>
    <xf numFmtId="0" fontId="22" fillId="7" borderId="50" xfId="78" applyFont="1" applyFill="1" applyBorder="1" applyAlignment="1">
      <alignment vertical="center"/>
      <protection/>
    </xf>
    <xf numFmtId="49" fontId="32" fillId="7" borderId="64" xfId="78" applyNumberFormat="1" applyFont="1" applyFill="1" applyBorder="1" applyAlignment="1">
      <alignment horizontal="center" vertical="center" wrapText="1"/>
      <protection/>
    </xf>
    <xf numFmtId="1" fontId="32" fillId="7" borderId="82" xfId="78" applyNumberFormat="1" applyFont="1" applyFill="1" applyBorder="1" applyAlignment="1">
      <alignment horizontal="center" vertical="center" wrapText="1"/>
      <protection/>
    </xf>
    <xf numFmtId="1" fontId="32" fillId="7" borderId="65" xfId="78" applyNumberFormat="1" applyFont="1" applyFill="1" applyBorder="1" applyAlignment="1">
      <alignment horizontal="center" vertical="center" wrapText="1"/>
      <protection/>
    </xf>
    <xf numFmtId="1" fontId="22" fillId="0" borderId="0" xfId="78" applyNumberFormat="1" applyFont="1" applyAlignment="1">
      <alignment horizontal="center" vertical="center" wrapText="1"/>
      <protection/>
    </xf>
    <xf numFmtId="0" fontId="57" fillId="0" borderId="147" xfId="78" applyNumberFormat="1" applyFont="1" applyBorder="1">
      <alignment/>
      <protection/>
    </xf>
    <xf numFmtId="3" fontId="57" fillId="0" borderId="83" xfId="78" applyNumberFormat="1" applyFont="1" applyBorder="1">
      <alignment/>
      <protection/>
    </xf>
    <xf numFmtId="10" fontId="57" fillId="0" borderId="82" xfId="78" applyNumberFormat="1" applyFont="1" applyBorder="1">
      <alignment/>
      <protection/>
    </xf>
    <xf numFmtId="3" fontId="57" fillId="0" borderId="82" xfId="78" applyNumberFormat="1" applyFont="1" applyBorder="1">
      <alignment/>
      <protection/>
    </xf>
    <xf numFmtId="10" fontId="57" fillId="0" borderId="65" xfId="78" applyNumberFormat="1" applyFont="1" applyBorder="1">
      <alignment/>
      <protection/>
    </xf>
    <xf numFmtId="3" fontId="57" fillId="0" borderId="64" xfId="78" applyNumberFormat="1" applyFont="1" applyBorder="1">
      <alignment/>
      <protection/>
    </xf>
    <xf numFmtId="0" fontId="57" fillId="0" borderId="0" xfId="78" applyFont="1">
      <alignment/>
      <protection/>
    </xf>
    <xf numFmtId="0" fontId="30" fillId="18" borderId="127" xfId="78" applyNumberFormat="1" applyFont="1" applyFill="1" applyBorder="1">
      <alignment/>
      <protection/>
    </xf>
    <xf numFmtId="3" fontId="30" fillId="18" borderId="71" xfId="78" applyNumberFormat="1" applyFont="1" applyFill="1" applyBorder="1">
      <alignment/>
      <protection/>
    </xf>
    <xf numFmtId="10" fontId="30" fillId="18" borderId="122" xfId="78" applyNumberFormat="1" applyFont="1" applyFill="1" applyBorder="1">
      <alignment/>
      <protection/>
    </xf>
    <xf numFmtId="3" fontId="30" fillId="18" borderId="128" xfId="78" applyNumberFormat="1" applyFont="1" applyFill="1" applyBorder="1">
      <alignment/>
      <protection/>
    </xf>
    <xf numFmtId="0" fontId="44" fillId="0" borderId="0" xfId="78" applyFont="1">
      <alignment/>
      <protection/>
    </xf>
    <xf numFmtId="3" fontId="44" fillId="0" borderId="0" xfId="78" applyNumberFormat="1" applyFont="1">
      <alignment/>
      <protection/>
    </xf>
    <xf numFmtId="0" fontId="22" fillId="0" borderId="84" xfId="78" applyNumberFormat="1" applyFont="1" applyBorder="1" quotePrefix="1">
      <alignment/>
      <protection/>
    </xf>
    <xf numFmtId="3" fontId="22" fillId="0" borderId="75" xfId="78" applyNumberFormat="1" applyFont="1" applyBorder="1">
      <alignment/>
      <protection/>
    </xf>
    <xf numFmtId="10" fontId="22" fillId="0" borderId="105" xfId="78" applyNumberFormat="1" applyFont="1" applyBorder="1">
      <alignment/>
      <protection/>
    </xf>
    <xf numFmtId="3" fontId="22" fillId="0" borderId="129" xfId="78" applyNumberFormat="1" applyFont="1" applyBorder="1" quotePrefix="1">
      <alignment/>
      <protection/>
    </xf>
    <xf numFmtId="10" fontId="22" fillId="0" borderId="106" xfId="78" applyNumberFormat="1" applyFont="1" applyBorder="1">
      <alignment/>
      <protection/>
    </xf>
    <xf numFmtId="3" fontId="22" fillId="0" borderId="129" xfId="78" applyNumberFormat="1" applyFont="1" applyBorder="1">
      <alignment/>
      <protection/>
    </xf>
    <xf numFmtId="10" fontId="22" fillId="0" borderId="0" xfId="78" applyNumberFormat="1" applyFont="1" applyFill="1" applyBorder="1">
      <alignment/>
      <protection/>
    </xf>
    <xf numFmtId="0" fontId="30" fillId="18" borderId="81" xfId="78" applyNumberFormat="1" applyFont="1" applyFill="1" applyBorder="1">
      <alignment/>
      <protection/>
    </xf>
    <xf numFmtId="3" fontId="30" fillId="18" borderId="87" xfId="78" applyNumberFormat="1" applyFont="1" applyFill="1" applyBorder="1">
      <alignment/>
      <protection/>
    </xf>
    <xf numFmtId="10" fontId="30" fillId="18" borderId="131" xfId="78" applyNumberFormat="1" applyFont="1" applyFill="1" applyBorder="1">
      <alignment/>
      <protection/>
    </xf>
    <xf numFmtId="3" fontId="30" fillId="18" borderId="130" xfId="78" applyNumberFormat="1" applyFont="1" applyFill="1" applyBorder="1">
      <alignment/>
      <protection/>
    </xf>
    <xf numFmtId="10" fontId="30" fillId="18" borderId="88" xfId="78" applyNumberFormat="1" applyFont="1" applyFill="1" applyBorder="1">
      <alignment/>
      <protection/>
    </xf>
    <xf numFmtId="10" fontId="30" fillId="18" borderId="130" xfId="78" applyNumberFormat="1" applyFont="1" applyFill="1" applyBorder="1">
      <alignment/>
      <protection/>
    </xf>
    <xf numFmtId="3" fontId="30" fillId="18" borderId="85" xfId="78" applyNumberFormat="1" applyFont="1" applyFill="1" applyBorder="1">
      <alignment/>
      <protection/>
    </xf>
    <xf numFmtId="10" fontId="30" fillId="0" borderId="0" xfId="78" applyNumberFormat="1" applyFont="1" applyFill="1" applyBorder="1">
      <alignment/>
      <protection/>
    </xf>
    <xf numFmtId="0" fontId="22" fillId="0" borderId="127" xfId="78" applyNumberFormat="1" applyFont="1" applyBorder="1" quotePrefix="1">
      <alignment/>
      <protection/>
    </xf>
    <xf numFmtId="3" fontId="22" fillId="0" borderId="71" xfId="78" applyNumberFormat="1" applyFont="1" applyBorder="1">
      <alignment/>
      <protection/>
    </xf>
    <xf numFmtId="3" fontId="22" fillId="0" borderId="128" xfId="78" applyNumberFormat="1" applyFont="1" applyBorder="1" quotePrefix="1">
      <alignment/>
      <protection/>
    </xf>
    <xf numFmtId="3" fontId="22" fillId="0" borderId="128" xfId="78" applyNumberFormat="1" applyFont="1" applyBorder="1">
      <alignment/>
      <protection/>
    </xf>
    <xf numFmtId="3" fontId="30" fillId="18" borderId="85" xfId="78" applyNumberFormat="1" applyFont="1" applyFill="1" applyBorder="1" quotePrefix="1">
      <alignment/>
      <protection/>
    </xf>
    <xf numFmtId="3" fontId="22" fillId="0" borderId="105" xfId="78" applyNumberFormat="1" applyFont="1" applyBorder="1">
      <alignment/>
      <protection/>
    </xf>
    <xf numFmtId="0" fontId="22" fillId="18" borderId="10" xfId="78" applyNumberFormat="1" applyFont="1" applyFill="1" applyBorder="1">
      <alignment/>
      <protection/>
    </xf>
    <xf numFmtId="3" fontId="22" fillId="18" borderId="83" xfId="78" applyNumberFormat="1" applyFont="1" applyFill="1" applyBorder="1">
      <alignment/>
      <protection/>
    </xf>
    <xf numFmtId="10" fontId="22" fillId="18" borderId="82" xfId="78" applyNumberFormat="1" applyFont="1" applyFill="1" applyBorder="1">
      <alignment/>
      <protection/>
    </xf>
    <xf numFmtId="3" fontId="22" fillId="18" borderId="82" xfId="78" applyNumberFormat="1" applyFont="1" applyFill="1" applyBorder="1" quotePrefix="1">
      <alignment/>
      <protection/>
    </xf>
    <xf numFmtId="10" fontId="22" fillId="18" borderId="65" xfId="78" applyNumberFormat="1" applyFont="1" applyFill="1" applyBorder="1" applyAlignment="1">
      <alignment horizontal="right"/>
      <protection/>
    </xf>
    <xf numFmtId="0" fontId="22" fillId="0" borderId="0" xfId="79" applyFont="1" applyFill="1">
      <alignment/>
      <protection/>
    </xf>
    <xf numFmtId="37" fontId="56" fillId="2" borderId="10" xfId="55" applyFont="1" applyFill="1" applyBorder="1" applyAlignment="1">
      <alignment horizontal="center"/>
    </xf>
    <xf numFmtId="37" fontId="56" fillId="2" borderId="11" xfId="55" applyFont="1" applyFill="1" applyBorder="1" applyAlignment="1">
      <alignment horizontal="center"/>
    </xf>
    <xf numFmtId="0" fontId="25" fillId="7" borderId="44" xfId="79" applyFont="1" applyFill="1" applyBorder="1" applyAlignment="1">
      <alignment horizontal="center" vertical="center"/>
      <protection/>
    </xf>
    <xf numFmtId="0" fontId="25" fillId="7" borderId="30" xfId="79" applyFont="1" applyFill="1" applyBorder="1" applyAlignment="1">
      <alignment horizontal="center" vertical="center"/>
      <protection/>
    </xf>
    <xf numFmtId="0" fontId="25" fillId="7" borderId="63" xfId="79" applyFont="1" applyFill="1" applyBorder="1" applyAlignment="1">
      <alignment horizontal="center" vertical="center"/>
      <protection/>
    </xf>
    <xf numFmtId="1" fontId="28" fillId="7" borderId="81" xfId="79" applyNumberFormat="1" applyFont="1" applyFill="1" applyBorder="1" applyAlignment="1">
      <alignment horizontal="center" vertical="center" wrapText="1"/>
      <protection/>
    </xf>
    <xf numFmtId="0" fontId="32" fillId="7" borderId="83" xfId="79" applyFont="1" applyFill="1" applyBorder="1" applyAlignment="1">
      <alignment horizontal="center"/>
      <protection/>
    </xf>
    <xf numFmtId="0" fontId="32" fillId="7" borderId="82" xfId="79" applyFont="1" applyFill="1" applyBorder="1" applyAlignment="1">
      <alignment horizontal="center"/>
      <protection/>
    </xf>
    <xf numFmtId="0" fontId="32" fillId="7" borderId="65" xfId="79" applyFont="1" applyFill="1" applyBorder="1" applyAlignment="1">
      <alignment horizontal="center"/>
      <protection/>
    </xf>
    <xf numFmtId="0" fontId="31" fillId="7" borderId="84" xfId="79" applyFont="1" applyFill="1" applyBorder="1" applyAlignment="1">
      <alignment vertical="center"/>
      <protection/>
    </xf>
    <xf numFmtId="49" fontId="29" fillId="7" borderId="132" xfId="79" applyNumberFormat="1" applyFont="1" applyFill="1" applyBorder="1" applyAlignment="1">
      <alignment horizontal="center" vertical="center" wrapText="1"/>
      <protection/>
    </xf>
    <xf numFmtId="49" fontId="29" fillId="7" borderId="130" xfId="79" applyNumberFormat="1" applyFont="1" applyFill="1" applyBorder="1" applyAlignment="1">
      <alignment horizontal="center" vertical="center" wrapText="1"/>
      <protection/>
    </xf>
    <xf numFmtId="1" fontId="32" fillId="7" borderId="88" xfId="79" applyNumberFormat="1" applyFont="1" applyFill="1" applyBorder="1" applyAlignment="1">
      <alignment horizontal="center" vertical="center" wrapText="1"/>
      <protection/>
    </xf>
    <xf numFmtId="1" fontId="32" fillId="7" borderId="73" xfId="79" applyNumberFormat="1" applyFont="1" applyFill="1" applyBorder="1" applyAlignment="1">
      <alignment horizontal="center" vertical="center" wrapText="1"/>
      <protection/>
    </xf>
    <xf numFmtId="1" fontId="29" fillId="7" borderId="132" xfId="79" applyNumberFormat="1" applyFont="1" applyFill="1" applyBorder="1" applyAlignment="1">
      <alignment horizontal="center" vertical="center" wrapText="1"/>
      <protection/>
    </xf>
    <xf numFmtId="1" fontId="29" fillId="7" borderId="130" xfId="79" applyNumberFormat="1" applyFont="1" applyFill="1" applyBorder="1" applyAlignment="1">
      <alignment horizontal="center" vertical="center" wrapText="1"/>
      <protection/>
    </xf>
    <xf numFmtId="1" fontId="30" fillId="0" borderId="0" xfId="79" applyNumberFormat="1" applyFont="1" applyFill="1" applyAlignment="1">
      <alignment horizontal="center" vertical="center" wrapText="1"/>
      <protection/>
    </xf>
    <xf numFmtId="0" fontId="31" fillId="7" borderId="107" xfId="79" applyFont="1" applyFill="1" applyBorder="1" applyAlignment="1">
      <alignment vertical="center"/>
      <protection/>
    </xf>
    <xf numFmtId="49" fontId="32" fillId="7" borderId="78" xfId="79" applyNumberFormat="1" applyFont="1" applyFill="1" applyBorder="1" applyAlignment="1">
      <alignment horizontal="center" vertical="center" wrapText="1"/>
      <protection/>
    </xf>
    <xf numFmtId="49" fontId="32" fillId="7" borderId="91" xfId="79" applyNumberFormat="1" applyFont="1" applyFill="1" applyBorder="1" applyAlignment="1">
      <alignment horizontal="center" vertical="center" wrapText="1"/>
      <protection/>
    </xf>
    <xf numFmtId="0" fontId="22" fillId="7" borderId="95" xfId="79" applyFont="1" applyFill="1" applyBorder="1" applyAlignment="1">
      <alignment horizontal="center" vertical="center" wrapText="1"/>
      <protection/>
    </xf>
    <xf numFmtId="0" fontId="22" fillId="7" borderId="135" xfId="79" applyFont="1" applyFill="1" applyBorder="1" applyAlignment="1">
      <alignment horizontal="center" vertical="center" wrapText="1"/>
      <protection/>
    </xf>
    <xf numFmtId="1" fontId="22" fillId="0" borderId="0" xfId="79" applyNumberFormat="1" applyFont="1" applyFill="1" applyAlignment="1">
      <alignment horizontal="center" vertical="center" wrapText="1"/>
      <protection/>
    </xf>
    <xf numFmtId="0" fontId="37" fillId="0" borderId="47" xfId="79" applyNumberFormat="1" applyFont="1" applyFill="1" applyBorder="1">
      <alignment/>
      <protection/>
    </xf>
    <xf numFmtId="3" fontId="37" fillId="0" borderId="133" xfId="79" applyNumberFormat="1" applyFont="1" applyFill="1" applyBorder="1">
      <alignment/>
      <protection/>
    </xf>
    <xf numFmtId="3" fontId="37" fillId="0" borderId="46" xfId="79" applyNumberFormat="1" applyFont="1" applyFill="1" applyBorder="1">
      <alignment/>
      <protection/>
    </xf>
    <xf numFmtId="3" fontId="37" fillId="0" borderId="29" xfId="79" applyNumberFormat="1" applyFont="1" applyFill="1" applyBorder="1">
      <alignment/>
      <protection/>
    </xf>
    <xf numFmtId="10" fontId="37" fillId="0" borderId="66" xfId="79" applyNumberFormat="1" applyFont="1" applyFill="1" applyBorder="1">
      <alignment/>
      <protection/>
    </xf>
    <xf numFmtId="10" fontId="37" fillId="0" borderId="66" xfId="79" applyNumberFormat="1" applyFont="1" applyFill="1" applyBorder="1" applyAlignment="1">
      <alignment horizontal="right"/>
      <protection/>
    </xf>
    <xf numFmtId="0" fontId="37" fillId="0" borderId="0" xfId="79" applyFont="1" applyFill="1">
      <alignment/>
      <protection/>
    </xf>
    <xf numFmtId="0" fontId="30" fillId="18" borderId="81" xfId="79" applyFont="1" applyFill="1" applyBorder="1">
      <alignment/>
      <protection/>
    </xf>
    <xf numFmtId="3" fontId="30" fillId="18" borderId="132" xfId="79" applyNumberFormat="1" applyFont="1" applyFill="1" applyBorder="1">
      <alignment/>
      <protection/>
    </xf>
    <xf numFmtId="3" fontId="30" fillId="18" borderId="130" xfId="79" applyNumberFormat="1" applyFont="1" applyFill="1" applyBorder="1">
      <alignment/>
      <protection/>
    </xf>
    <xf numFmtId="10" fontId="30" fillId="18" borderId="88" xfId="79" applyNumberFormat="1" applyFont="1" applyFill="1" applyBorder="1">
      <alignment/>
      <protection/>
    </xf>
    <xf numFmtId="10" fontId="30" fillId="18" borderId="88" xfId="79" applyNumberFormat="1" applyFont="1" applyFill="1" applyBorder="1" applyAlignment="1">
      <alignment horizontal="right"/>
      <protection/>
    </xf>
    <xf numFmtId="0" fontId="29" fillId="0" borderId="0" xfId="79" applyFont="1" applyFill="1">
      <alignment/>
      <protection/>
    </xf>
    <xf numFmtId="0" fontId="22" fillId="0" borderId="84" xfId="79" applyFont="1" applyFill="1" applyBorder="1">
      <alignment/>
      <protection/>
    </xf>
    <xf numFmtId="3" fontId="22" fillId="0" borderId="76" xfId="79" applyNumberFormat="1" applyFont="1" applyFill="1" applyBorder="1">
      <alignment/>
      <protection/>
    </xf>
    <xf numFmtId="3" fontId="22" fillId="0" borderId="105" xfId="79" applyNumberFormat="1" applyFont="1" applyFill="1" applyBorder="1">
      <alignment/>
      <protection/>
    </xf>
    <xf numFmtId="10" fontId="22" fillId="0" borderId="106" xfId="79" applyNumberFormat="1" applyFont="1" applyFill="1" applyBorder="1">
      <alignment/>
      <protection/>
    </xf>
    <xf numFmtId="10" fontId="22" fillId="0" borderId="106" xfId="79" applyNumberFormat="1" applyFont="1" applyFill="1" applyBorder="1" applyAlignment="1">
      <alignment horizontal="right"/>
      <protection/>
    </xf>
    <xf numFmtId="0" fontId="22" fillId="0" borderId="107" xfId="79" applyFont="1" applyFill="1" applyBorder="1">
      <alignment/>
      <protection/>
    </xf>
    <xf numFmtId="3" fontId="22" fillId="0" borderId="78" xfId="79" applyNumberFormat="1" applyFont="1" applyFill="1" applyBorder="1">
      <alignment/>
      <protection/>
    </xf>
    <xf numFmtId="3" fontId="22" fillId="0" borderId="91" xfId="79" applyNumberFormat="1" applyFont="1" applyFill="1" applyBorder="1">
      <alignment/>
      <protection/>
    </xf>
    <xf numFmtId="10" fontId="22" fillId="0" borderId="95" xfId="79" applyNumberFormat="1" applyFont="1" applyFill="1" applyBorder="1">
      <alignment/>
      <protection/>
    </xf>
    <xf numFmtId="0" fontId="22" fillId="0" borderId="127" xfId="79" applyFont="1" applyFill="1" applyBorder="1">
      <alignment/>
      <protection/>
    </xf>
    <xf numFmtId="3" fontId="22" fillId="0" borderId="72" xfId="79" applyNumberFormat="1" applyFont="1" applyFill="1" applyBorder="1">
      <alignment/>
      <protection/>
    </xf>
    <xf numFmtId="3" fontId="22" fillId="0" borderId="122" xfId="79" applyNumberFormat="1" applyFont="1" applyFill="1" applyBorder="1">
      <alignment/>
      <protection/>
    </xf>
    <xf numFmtId="10" fontId="22" fillId="0" borderId="74" xfId="79" applyNumberFormat="1" applyFont="1" applyFill="1" applyBorder="1">
      <alignment/>
      <protection/>
    </xf>
    <xf numFmtId="10" fontId="22" fillId="0" borderId="74" xfId="79" applyNumberFormat="1" applyFont="1" applyFill="1" applyBorder="1" applyAlignment="1">
      <alignment horizontal="right"/>
      <protection/>
    </xf>
    <xf numFmtId="0" fontId="30" fillId="18" borderId="127" xfId="79" applyFont="1" applyFill="1" applyBorder="1">
      <alignment/>
      <protection/>
    </xf>
    <xf numFmtId="3" fontId="30" fillId="18" borderId="72" xfId="79" applyNumberFormat="1" applyFont="1" applyFill="1" applyBorder="1">
      <alignment/>
      <protection/>
    </xf>
    <xf numFmtId="3" fontId="30" fillId="18" borderId="122" xfId="79" applyNumberFormat="1" applyFont="1" applyFill="1" applyBorder="1">
      <alignment/>
      <protection/>
    </xf>
    <xf numFmtId="10" fontId="30" fillId="18" borderId="74" xfId="79" applyNumberFormat="1" applyFont="1" applyFill="1" applyBorder="1">
      <alignment/>
      <protection/>
    </xf>
    <xf numFmtId="10" fontId="30" fillId="18" borderId="74" xfId="79" applyNumberFormat="1" applyFont="1" applyFill="1" applyBorder="1" applyAlignment="1">
      <alignment horizontal="right"/>
      <protection/>
    </xf>
    <xf numFmtId="0" fontId="32" fillId="0" borderId="0" xfId="79" applyFont="1" applyFill="1">
      <alignment/>
      <protection/>
    </xf>
    <xf numFmtId="0" fontId="22" fillId="18" borderId="147" xfId="79" applyFont="1" applyFill="1" applyBorder="1">
      <alignment/>
      <protection/>
    </xf>
    <xf numFmtId="3" fontId="22" fillId="18" borderId="83" xfId="79" applyNumberFormat="1" applyFont="1" applyFill="1" applyBorder="1">
      <alignment/>
      <protection/>
    </xf>
    <xf numFmtId="3" fontId="22" fillId="18" borderId="82" xfId="79" applyNumberFormat="1" applyFont="1" applyFill="1" applyBorder="1">
      <alignment/>
      <protection/>
    </xf>
    <xf numFmtId="10" fontId="22" fillId="18" borderId="65" xfId="79" applyNumberFormat="1" applyFont="1" applyFill="1" applyBorder="1">
      <alignment/>
      <protection/>
    </xf>
    <xf numFmtId="10" fontId="22" fillId="18" borderId="65" xfId="79" applyNumberFormat="1" applyFont="1" applyFill="1" applyBorder="1" applyAlignment="1">
      <alignment horizontal="right"/>
      <protection/>
    </xf>
    <xf numFmtId="0" fontId="22" fillId="0" borderId="0" xfId="80" applyFont="1" applyFill="1">
      <alignment/>
      <protection/>
    </xf>
    <xf numFmtId="37" fontId="58" fillId="2" borderId="10" xfId="56" applyFont="1" applyFill="1" applyBorder="1" applyAlignment="1">
      <alignment horizontal="center"/>
    </xf>
    <xf numFmtId="37" fontId="58" fillId="2" borderId="11" xfId="56" applyFont="1" applyFill="1" applyBorder="1" applyAlignment="1">
      <alignment horizontal="center"/>
    </xf>
    <xf numFmtId="0" fontId="25" fillId="7" borderId="44" xfId="80" applyFont="1" applyFill="1" applyBorder="1" applyAlignment="1">
      <alignment horizontal="center" vertical="center"/>
      <protection/>
    </xf>
    <xf numFmtId="0" fontId="25" fillId="7" borderId="30" xfId="80" applyFont="1" applyFill="1" applyBorder="1" applyAlignment="1">
      <alignment horizontal="center" vertical="center"/>
      <protection/>
    </xf>
    <xf numFmtId="0" fontId="25" fillId="7" borderId="63" xfId="80" applyFont="1" applyFill="1" applyBorder="1" applyAlignment="1">
      <alignment horizontal="center" vertical="center"/>
      <protection/>
    </xf>
    <xf numFmtId="1" fontId="28" fillId="7" borderId="81" xfId="80" applyNumberFormat="1" applyFont="1" applyFill="1" applyBorder="1" applyAlignment="1">
      <alignment horizontal="center" vertical="center" wrapText="1"/>
      <protection/>
    </xf>
    <xf numFmtId="0" fontId="32" fillId="7" borderId="83" xfId="80" applyFont="1" applyFill="1" applyBorder="1" applyAlignment="1">
      <alignment horizontal="center"/>
      <protection/>
    </xf>
    <xf numFmtId="0" fontId="32" fillId="7" borderId="82" xfId="80" applyFont="1" applyFill="1" applyBorder="1" applyAlignment="1">
      <alignment horizontal="center"/>
      <protection/>
    </xf>
    <xf numFmtId="0" fontId="32" fillId="7" borderId="65" xfId="80" applyFont="1" applyFill="1" applyBorder="1" applyAlignment="1">
      <alignment horizontal="center"/>
      <protection/>
    </xf>
    <xf numFmtId="0" fontId="31" fillId="7" borderId="84" xfId="80" applyFont="1" applyFill="1" applyBorder="1" applyAlignment="1">
      <alignment vertical="center"/>
      <protection/>
    </xf>
    <xf numFmtId="49" fontId="29" fillId="7" borderId="132" xfId="80" applyNumberFormat="1" applyFont="1" applyFill="1" applyBorder="1" applyAlignment="1">
      <alignment horizontal="center" vertical="center" wrapText="1"/>
      <protection/>
    </xf>
    <xf numFmtId="49" fontId="29" fillId="7" borderId="130" xfId="80" applyNumberFormat="1" applyFont="1" applyFill="1" applyBorder="1" applyAlignment="1">
      <alignment horizontal="center" vertical="center" wrapText="1"/>
      <protection/>
    </xf>
    <xf numFmtId="1" fontId="32" fillId="7" borderId="88" xfId="80" applyNumberFormat="1" applyFont="1" applyFill="1" applyBorder="1" applyAlignment="1">
      <alignment horizontal="center" vertical="center" wrapText="1"/>
      <protection/>
    </xf>
    <xf numFmtId="1" fontId="32" fillId="7" borderId="73" xfId="80" applyNumberFormat="1" applyFont="1" applyFill="1" applyBorder="1" applyAlignment="1">
      <alignment horizontal="center" vertical="center" wrapText="1"/>
      <protection/>
    </xf>
    <xf numFmtId="1" fontId="29" fillId="7" borderId="132" xfId="80" applyNumberFormat="1" applyFont="1" applyFill="1" applyBorder="1" applyAlignment="1">
      <alignment horizontal="center" vertical="center" wrapText="1"/>
      <protection/>
    </xf>
    <xf numFmtId="1" fontId="29" fillId="7" borderId="130" xfId="80" applyNumberFormat="1" applyFont="1" applyFill="1" applyBorder="1" applyAlignment="1">
      <alignment horizontal="center" vertical="center" wrapText="1"/>
      <protection/>
    </xf>
    <xf numFmtId="1" fontId="30" fillId="0" borderId="0" xfId="80" applyNumberFormat="1" applyFont="1" applyFill="1" applyAlignment="1">
      <alignment horizontal="center" vertical="center" wrapText="1"/>
      <protection/>
    </xf>
    <xf numFmtId="0" fontId="31" fillId="7" borderId="107" xfId="80" applyFont="1" applyFill="1" applyBorder="1" applyAlignment="1">
      <alignment vertical="center"/>
      <protection/>
    </xf>
    <xf numFmtId="49" fontId="32" fillId="7" borderId="78" xfId="80" applyNumberFormat="1" applyFont="1" applyFill="1" applyBorder="1" applyAlignment="1">
      <alignment horizontal="center" vertical="center" wrapText="1"/>
      <protection/>
    </xf>
    <xf numFmtId="49" fontId="32" fillId="7" borderId="91" xfId="80" applyNumberFormat="1" applyFont="1" applyFill="1" applyBorder="1" applyAlignment="1">
      <alignment horizontal="center" vertical="center" wrapText="1"/>
      <protection/>
    </xf>
    <xf numFmtId="0" fontId="22" fillId="7" borderId="95" xfId="80" applyFont="1" applyFill="1" applyBorder="1" applyAlignment="1">
      <alignment horizontal="center" vertical="center" wrapText="1"/>
      <protection/>
    </xf>
    <xf numFmtId="0" fontId="22" fillId="7" borderId="135" xfId="80" applyFont="1" applyFill="1" applyBorder="1" applyAlignment="1">
      <alignment horizontal="center" vertical="center" wrapText="1"/>
      <protection/>
    </xf>
    <xf numFmtId="1" fontId="22" fillId="0" borderId="0" xfId="80" applyNumberFormat="1" applyFont="1" applyFill="1" applyAlignment="1">
      <alignment horizontal="center" vertical="center" wrapText="1"/>
      <protection/>
    </xf>
    <xf numFmtId="0" fontId="37" fillId="0" borderId="47" xfId="80" applyNumberFormat="1" applyFont="1" applyFill="1" applyBorder="1">
      <alignment/>
      <protection/>
    </xf>
    <xf numFmtId="3" fontId="37" fillId="0" borderId="133" xfId="80" applyNumberFormat="1" applyFont="1" applyFill="1" applyBorder="1">
      <alignment/>
      <protection/>
    </xf>
    <xf numFmtId="3" fontId="37" fillId="0" borderId="46" xfId="80" applyNumberFormat="1" applyFont="1" applyFill="1" applyBorder="1">
      <alignment/>
      <protection/>
    </xf>
    <xf numFmtId="3" fontId="37" fillId="0" borderId="29" xfId="80" applyNumberFormat="1" applyFont="1" applyFill="1" applyBorder="1">
      <alignment/>
      <protection/>
    </xf>
    <xf numFmtId="10" fontId="37" fillId="0" borderId="66" xfId="80" applyNumberFormat="1" applyFont="1" applyFill="1" applyBorder="1">
      <alignment/>
      <protection/>
    </xf>
    <xf numFmtId="10" fontId="37" fillId="0" borderId="66" xfId="80" applyNumberFormat="1" applyFont="1" applyFill="1" applyBorder="1" applyAlignment="1">
      <alignment horizontal="right"/>
      <protection/>
    </xf>
    <xf numFmtId="0" fontId="37" fillId="0" borderId="0" xfId="80" applyFont="1" applyFill="1">
      <alignment/>
      <protection/>
    </xf>
    <xf numFmtId="0" fontId="30" fillId="18" borderId="81" xfId="80" applyFont="1" applyFill="1" applyBorder="1">
      <alignment/>
      <protection/>
    </xf>
    <xf numFmtId="3" fontId="30" fillId="18" borderId="132" xfId="80" applyNumberFormat="1" applyFont="1" applyFill="1" applyBorder="1">
      <alignment/>
      <protection/>
    </xf>
    <xf numFmtId="3" fontId="30" fillId="18" borderId="130" xfId="80" applyNumberFormat="1" applyFont="1" applyFill="1" applyBorder="1">
      <alignment/>
      <protection/>
    </xf>
    <xf numFmtId="10" fontId="30" fillId="18" borderId="88" xfId="80" applyNumberFormat="1" applyFont="1" applyFill="1" applyBorder="1">
      <alignment/>
      <protection/>
    </xf>
    <xf numFmtId="10" fontId="30" fillId="18" borderId="88" xfId="80" applyNumberFormat="1" applyFont="1" applyFill="1" applyBorder="1" applyAlignment="1">
      <alignment horizontal="right"/>
      <protection/>
    </xf>
    <xf numFmtId="0" fontId="29" fillId="0" borderId="0" xfId="80" applyFont="1" applyFill="1">
      <alignment/>
      <protection/>
    </xf>
    <xf numFmtId="0" fontId="22" fillId="0" borderId="84" xfId="80" applyFont="1" applyFill="1" applyBorder="1">
      <alignment/>
      <protection/>
    </xf>
    <xf numFmtId="3" fontId="22" fillId="0" borderId="76" xfId="80" applyNumberFormat="1" applyFont="1" applyFill="1" applyBorder="1">
      <alignment/>
      <protection/>
    </xf>
    <xf numFmtId="3" fontId="22" fillId="0" borderId="105" xfId="80" applyNumberFormat="1" applyFont="1" applyFill="1" applyBorder="1">
      <alignment/>
      <protection/>
    </xf>
    <xf numFmtId="10" fontId="22" fillId="0" borderId="106" xfId="80" applyNumberFormat="1" applyFont="1" applyFill="1" applyBorder="1">
      <alignment/>
      <protection/>
    </xf>
    <xf numFmtId="10" fontId="22" fillId="0" borderId="106" xfId="80" applyNumberFormat="1" applyFont="1" applyFill="1" applyBorder="1" applyAlignment="1">
      <alignment horizontal="right"/>
      <protection/>
    </xf>
    <xf numFmtId="0" fontId="22" fillId="0" borderId="127" xfId="80" applyFont="1" applyFill="1" applyBorder="1">
      <alignment/>
      <protection/>
    </xf>
    <xf numFmtId="3" fontId="22" fillId="0" borderId="72" xfId="80" applyNumberFormat="1" applyFont="1" applyFill="1" applyBorder="1">
      <alignment/>
      <protection/>
    </xf>
    <xf numFmtId="3" fontId="22" fillId="0" borderId="122" xfId="80" applyNumberFormat="1" applyFont="1" applyFill="1" applyBorder="1">
      <alignment/>
      <protection/>
    </xf>
    <xf numFmtId="10" fontId="22" fillId="0" borderId="74" xfId="80" applyNumberFormat="1" applyFont="1" applyFill="1" applyBorder="1">
      <alignment/>
      <protection/>
    </xf>
    <xf numFmtId="10" fontId="22" fillId="0" borderId="74" xfId="80" applyNumberFormat="1" applyFont="1" applyFill="1" applyBorder="1" applyAlignment="1">
      <alignment horizontal="right"/>
      <protection/>
    </xf>
    <xf numFmtId="0" fontId="30" fillId="18" borderId="127" xfId="80" applyFont="1" applyFill="1" applyBorder="1">
      <alignment/>
      <protection/>
    </xf>
    <xf numFmtId="3" fontId="30" fillId="18" borderId="72" xfId="80" applyNumberFormat="1" applyFont="1" applyFill="1" applyBorder="1">
      <alignment/>
      <protection/>
    </xf>
    <xf numFmtId="3" fontId="30" fillId="18" borderId="122" xfId="80" applyNumberFormat="1" applyFont="1" applyFill="1" applyBorder="1">
      <alignment/>
      <protection/>
    </xf>
    <xf numFmtId="10" fontId="30" fillId="18" borderId="74" xfId="80" applyNumberFormat="1" applyFont="1" applyFill="1" applyBorder="1">
      <alignment/>
      <protection/>
    </xf>
    <xf numFmtId="10" fontId="30" fillId="18" borderId="74" xfId="80" applyNumberFormat="1" applyFont="1" applyFill="1" applyBorder="1" applyAlignment="1">
      <alignment horizontal="right"/>
      <protection/>
    </xf>
    <xf numFmtId="0" fontId="32" fillId="0" borderId="0" xfId="80" applyFont="1" applyFill="1">
      <alignment/>
      <protection/>
    </xf>
    <xf numFmtId="0" fontId="22" fillId="18" borderId="147" xfId="80" applyFont="1" applyFill="1" applyBorder="1">
      <alignment/>
      <protection/>
    </xf>
    <xf numFmtId="3" fontId="22" fillId="18" borderId="83" xfId="80" applyNumberFormat="1" applyFont="1" applyFill="1" applyBorder="1">
      <alignment/>
      <protection/>
    </xf>
    <xf numFmtId="3" fontId="22" fillId="18" borderId="82" xfId="80" applyNumberFormat="1" applyFont="1" applyFill="1" applyBorder="1">
      <alignment/>
      <protection/>
    </xf>
    <xf numFmtId="10" fontId="22" fillId="18" borderId="65" xfId="80" applyNumberFormat="1" applyFont="1" applyFill="1" applyBorder="1">
      <alignment/>
      <protection/>
    </xf>
    <xf numFmtId="10" fontId="22" fillId="18" borderId="65" xfId="80" applyNumberFormat="1" applyFont="1" applyFill="1" applyBorder="1" applyAlignment="1">
      <alignment horizontal="right"/>
      <protection/>
    </xf>
    <xf numFmtId="0" fontId="22" fillId="0" borderId="0" xfId="65" applyFont="1" applyFill="1">
      <alignment/>
      <protection/>
    </xf>
    <xf numFmtId="37" fontId="58" fillId="2" borderId="10" xfId="47" applyFont="1" applyFill="1" applyBorder="1" applyAlignment="1">
      <alignment horizontal="center"/>
    </xf>
    <xf numFmtId="37" fontId="58" fillId="2" borderId="11" xfId="47" applyFont="1" applyFill="1" applyBorder="1" applyAlignment="1">
      <alignment horizontal="center"/>
    </xf>
    <xf numFmtId="0" fontId="25" fillId="7" borderId="12" xfId="65" applyFont="1" applyFill="1" applyBorder="1" applyAlignment="1">
      <alignment horizontal="center" vertical="center"/>
      <protection/>
    </xf>
    <xf numFmtId="0" fontId="25" fillId="7" borderId="13" xfId="65" applyFont="1" applyFill="1" applyBorder="1" applyAlignment="1">
      <alignment horizontal="center" vertical="center"/>
      <protection/>
    </xf>
    <xf numFmtId="0" fontId="25" fillId="7" borderId="14" xfId="65" applyFont="1" applyFill="1" applyBorder="1" applyAlignment="1">
      <alignment horizontal="center" vertical="center"/>
      <protection/>
    </xf>
    <xf numFmtId="1" fontId="28" fillId="7" borderId="108" xfId="65" applyNumberFormat="1" applyFont="1" applyFill="1" applyBorder="1" applyAlignment="1">
      <alignment horizontal="center" vertical="center" wrapText="1"/>
      <protection/>
    </xf>
    <xf numFmtId="0" fontId="28" fillId="7" borderId="83" xfId="65" applyFont="1" applyFill="1" applyBorder="1" applyAlignment="1">
      <alignment horizontal="center"/>
      <protection/>
    </xf>
    <xf numFmtId="0" fontId="28" fillId="7" borderId="82" xfId="65" applyFont="1" applyFill="1" applyBorder="1" applyAlignment="1">
      <alignment horizontal="center"/>
      <protection/>
    </xf>
    <xf numFmtId="0" fontId="28" fillId="7" borderId="65" xfId="65" applyFont="1" applyFill="1" applyBorder="1" applyAlignment="1">
      <alignment horizontal="center"/>
      <protection/>
    </xf>
    <xf numFmtId="0" fontId="28" fillId="7" borderId="109" xfId="65" applyFont="1" applyFill="1" applyBorder="1" applyAlignment="1">
      <alignment horizontal="center"/>
      <protection/>
    </xf>
    <xf numFmtId="0" fontId="31" fillId="0" borderId="0" xfId="65" applyFont="1" applyFill="1">
      <alignment/>
      <protection/>
    </xf>
    <xf numFmtId="0" fontId="31" fillId="7" borderId="110" xfId="65" applyFont="1" applyFill="1" applyBorder="1" applyAlignment="1">
      <alignment vertical="center"/>
      <protection/>
    </xf>
    <xf numFmtId="49" fontId="32" fillId="7" borderId="132" xfId="65" applyNumberFormat="1" applyFont="1" applyFill="1" applyBorder="1" applyAlignment="1">
      <alignment horizontal="center" vertical="center" wrapText="1"/>
      <protection/>
    </xf>
    <xf numFmtId="49" fontId="32" fillId="7" borderId="130" xfId="65" applyNumberFormat="1" applyFont="1" applyFill="1" applyBorder="1" applyAlignment="1">
      <alignment horizontal="center" vertical="center" wrapText="1"/>
      <protection/>
    </xf>
    <xf numFmtId="1" fontId="32" fillId="7" borderId="88" xfId="65" applyNumberFormat="1" applyFont="1" applyFill="1" applyBorder="1" applyAlignment="1">
      <alignment horizontal="center" vertical="center" wrapText="1"/>
      <protection/>
    </xf>
    <xf numFmtId="1" fontId="32" fillId="7" borderId="73" xfId="65" applyNumberFormat="1" applyFont="1" applyFill="1" applyBorder="1" applyAlignment="1">
      <alignment horizontal="center" vertical="center" wrapText="1"/>
      <protection/>
    </xf>
    <xf numFmtId="1" fontId="32" fillId="7" borderId="132" xfId="65" applyNumberFormat="1" applyFont="1" applyFill="1" applyBorder="1" applyAlignment="1">
      <alignment horizontal="center" vertical="center" wrapText="1"/>
      <protection/>
    </xf>
    <xf numFmtId="1" fontId="32" fillId="7" borderId="130" xfId="65" applyNumberFormat="1" applyFont="1" applyFill="1" applyBorder="1" applyAlignment="1">
      <alignment horizontal="center" vertical="center" wrapText="1"/>
      <protection/>
    </xf>
    <xf numFmtId="1" fontId="32" fillId="7" borderId="111" xfId="65" applyNumberFormat="1" applyFont="1" applyFill="1" applyBorder="1" applyAlignment="1">
      <alignment horizontal="center" vertical="center" wrapText="1"/>
      <protection/>
    </xf>
    <xf numFmtId="1" fontId="22" fillId="0" borderId="0" xfId="65" applyNumberFormat="1" applyFont="1" applyFill="1" applyAlignment="1">
      <alignment horizontal="center" vertical="center" wrapText="1"/>
      <protection/>
    </xf>
    <xf numFmtId="0" fontId="31" fillId="7" borderId="148" xfId="65" applyFont="1" applyFill="1" applyBorder="1" applyAlignment="1">
      <alignment vertical="center"/>
      <protection/>
    </xf>
    <xf numFmtId="49" fontId="32" fillId="7" borderId="78" xfId="65" applyNumberFormat="1" applyFont="1" applyFill="1" applyBorder="1" applyAlignment="1">
      <alignment horizontal="center" vertical="center" wrapText="1"/>
      <protection/>
    </xf>
    <xf numFmtId="49" fontId="32" fillId="7" borderId="91" xfId="65" applyNumberFormat="1" applyFont="1" applyFill="1" applyBorder="1" applyAlignment="1">
      <alignment horizontal="center" vertical="center" wrapText="1"/>
      <protection/>
    </xf>
    <xf numFmtId="0" fontId="22" fillId="7" borderId="95" xfId="65" applyFont="1" applyFill="1" applyBorder="1" applyAlignment="1">
      <alignment horizontal="center" vertical="center" wrapText="1"/>
      <protection/>
    </xf>
    <xf numFmtId="0" fontId="22" fillId="7" borderId="135" xfId="65" applyFont="1" applyFill="1" applyBorder="1" applyAlignment="1">
      <alignment horizontal="center" vertical="center" wrapText="1"/>
      <protection/>
    </xf>
    <xf numFmtId="0" fontId="22" fillId="7" borderId="149" xfId="65" applyFont="1" applyFill="1" applyBorder="1" applyAlignment="1">
      <alignment horizontal="center" vertical="center" wrapText="1"/>
      <protection/>
    </xf>
    <xf numFmtId="0" fontId="47" fillId="0" borderId="150" xfId="65" applyNumberFormat="1" applyFont="1" applyFill="1" applyBorder="1">
      <alignment/>
      <protection/>
    </xf>
    <xf numFmtId="3" fontId="47" fillId="0" borderId="68" xfId="65" applyNumberFormat="1" applyFont="1" applyFill="1" applyBorder="1">
      <alignment/>
      <protection/>
    </xf>
    <xf numFmtId="3" fontId="47" fillId="0" borderId="97" xfId="65" applyNumberFormat="1" applyFont="1" applyFill="1" applyBorder="1">
      <alignment/>
      <protection/>
    </xf>
    <xf numFmtId="3" fontId="47" fillId="0" borderId="98" xfId="65" applyNumberFormat="1" applyFont="1" applyFill="1" applyBorder="1">
      <alignment/>
      <protection/>
    </xf>
    <xf numFmtId="10" fontId="47" fillId="0" borderId="70" xfId="65" applyNumberFormat="1" applyFont="1" applyFill="1" applyBorder="1">
      <alignment/>
      <protection/>
    </xf>
    <xf numFmtId="10" fontId="47" fillId="0" borderId="151" xfId="65" applyNumberFormat="1" applyFont="1" applyFill="1" applyBorder="1">
      <alignment/>
      <protection/>
    </xf>
    <xf numFmtId="0" fontId="47" fillId="0" borderId="0" xfId="65" applyFont="1" applyFill="1">
      <alignment/>
      <protection/>
    </xf>
    <xf numFmtId="0" fontId="22" fillId="0" borderId="121" xfId="65" applyFont="1" applyFill="1" applyBorder="1">
      <alignment/>
      <protection/>
    </xf>
    <xf numFmtId="3" fontId="22" fillId="0" borderId="72" xfId="65" applyNumberFormat="1" applyFont="1" applyFill="1" applyBorder="1">
      <alignment/>
      <protection/>
    </xf>
    <xf numFmtId="3" fontId="22" fillId="0" borderId="122" xfId="65" applyNumberFormat="1" applyFont="1" applyFill="1" applyBorder="1">
      <alignment/>
      <protection/>
    </xf>
    <xf numFmtId="10" fontId="22" fillId="0" borderId="74" xfId="65" applyNumberFormat="1" applyFont="1" applyFill="1" applyBorder="1">
      <alignment/>
      <protection/>
    </xf>
    <xf numFmtId="10" fontId="22" fillId="0" borderId="123" xfId="65" applyNumberFormat="1" applyFont="1" applyFill="1" applyBorder="1">
      <alignment/>
      <protection/>
    </xf>
    <xf numFmtId="0" fontId="35" fillId="0" borderId="0" xfId="65" applyFont="1" applyFill="1">
      <alignment/>
      <protection/>
    </xf>
    <xf numFmtId="0" fontId="22" fillId="0" borderId="124" xfId="65" applyFont="1" applyFill="1" applyBorder="1">
      <alignment/>
      <protection/>
    </xf>
    <xf numFmtId="3" fontId="22" fillId="0" borderId="125" xfId="65" applyNumberFormat="1" applyFont="1" applyFill="1" applyBorder="1">
      <alignment/>
      <protection/>
    </xf>
    <xf numFmtId="3" fontId="22" fillId="0" borderId="34" xfId="65" applyNumberFormat="1" applyFont="1" applyFill="1" applyBorder="1">
      <alignment/>
      <protection/>
    </xf>
    <xf numFmtId="10" fontId="22" fillId="0" borderId="126" xfId="65" applyNumberFormat="1" applyFont="1" applyFill="1" applyBorder="1">
      <alignment/>
      <protection/>
    </xf>
    <xf numFmtId="10" fontId="22" fillId="0" borderId="35" xfId="65" applyNumberFormat="1" applyFont="1" applyFill="1" applyBorder="1">
      <alignment/>
      <protection/>
    </xf>
    <xf numFmtId="0" fontId="35" fillId="19" borderId="0" xfId="65" applyFont="1" applyFill="1">
      <alignment/>
      <protection/>
    </xf>
    <xf numFmtId="0" fontId="22" fillId="19" borderId="0" xfId="65" applyFont="1" applyFill="1">
      <alignment/>
      <protection/>
    </xf>
    <xf numFmtId="0" fontId="22" fillId="0" borderId="0" xfId="66" applyFont="1" applyFill="1">
      <alignment/>
      <protection/>
    </xf>
    <xf numFmtId="37" fontId="56" fillId="2" borderId="10" xfId="48" applyFont="1" applyFill="1" applyBorder="1" applyAlignment="1">
      <alignment horizontal="center"/>
    </xf>
    <xf numFmtId="37" fontId="56" fillId="2" borderId="11" xfId="48" applyFont="1" applyFill="1" applyBorder="1" applyAlignment="1">
      <alignment horizontal="center"/>
    </xf>
    <xf numFmtId="0" fontId="25" fillId="7" borderId="12" xfId="66" applyFont="1" applyFill="1" applyBorder="1" applyAlignment="1">
      <alignment horizontal="center" vertical="center"/>
      <protection/>
    </xf>
    <xf numFmtId="0" fontId="25" fillId="7" borderId="13" xfId="66" applyFont="1" applyFill="1" applyBorder="1" applyAlignment="1">
      <alignment horizontal="center" vertical="center"/>
      <protection/>
    </xf>
    <xf numFmtId="0" fontId="25" fillId="7" borderId="14" xfId="66" applyFont="1" applyFill="1" applyBorder="1" applyAlignment="1">
      <alignment horizontal="center" vertical="center"/>
      <protection/>
    </xf>
    <xf numFmtId="1" fontId="29" fillId="7" borderId="108" xfId="66" applyNumberFormat="1" applyFont="1" applyFill="1" applyBorder="1" applyAlignment="1">
      <alignment horizontal="center" vertical="center" wrapText="1"/>
      <protection/>
    </xf>
    <xf numFmtId="0" fontId="32" fillId="7" borderId="83" xfId="66" applyFont="1" applyFill="1" applyBorder="1" applyAlignment="1">
      <alignment horizontal="center"/>
      <protection/>
    </xf>
    <xf numFmtId="0" fontId="32" fillId="7" borderId="82" xfId="66" applyFont="1" applyFill="1" applyBorder="1" applyAlignment="1">
      <alignment horizontal="center"/>
      <protection/>
    </xf>
    <xf numFmtId="0" fontId="32" fillId="7" borderId="65" xfId="66" applyFont="1" applyFill="1" applyBorder="1" applyAlignment="1">
      <alignment horizontal="center"/>
      <protection/>
    </xf>
    <xf numFmtId="0" fontId="32" fillId="7" borderId="109" xfId="66" applyFont="1" applyFill="1" applyBorder="1" applyAlignment="1">
      <alignment horizontal="center"/>
      <protection/>
    </xf>
    <xf numFmtId="0" fontId="30" fillId="7" borderId="110" xfId="66" applyFont="1" applyFill="1" applyBorder="1" applyAlignment="1">
      <alignment vertical="center"/>
      <protection/>
    </xf>
    <xf numFmtId="49" fontId="28" fillId="7" borderId="132" xfId="66" applyNumberFormat="1" applyFont="1" applyFill="1" applyBorder="1" applyAlignment="1">
      <alignment horizontal="center" vertical="center" wrapText="1"/>
      <protection/>
    </xf>
    <xf numFmtId="49" fontId="28" fillId="7" borderId="130" xfId="66" applyNumberFormat="1" applyFont="1" applyFill="1" applyBorder="1" applyAlignment="1">
      <alignment horizontal="center" vertical="center" wrapText="1"/>
      <protection/>
    </xf>
    <xf numFmtId="1" fontId="32" fillId="7" borderId="88" xfId="66" applyNumberFormat="1" applyFont="1" applyFill="1" applyBorder="1" applyAlignment="1">
      <alignment horizontal="center" vertical="center" wrapText="1"/>
      <protection/>
    </xf>
    <xf numFmtId="1" fontId="32" fillId="7" borderId="73" xfId="66" applyNumberFormat="1" applyFont="1" applyFill="1" applyBorder="1" applyAlignment="1">
      <alignment horizontal="center" vertical="center" wrapText="1"/>
      <protection/>
    </xf>
    <xf numFmtId="1" fontId="28" fillId="7" borderId="132" xfId="66" applyNumberFormat="1" applyFont="1" applyFill="1" applyBorder="1" applyAlignment="1">
      <alignment horizontal="center" vertical="center" wrapText="1"/>
      <protection/>
    </xf>
    <xf numFmtId="1" fontId="28" fillId="7" borderId="130" xfId="66" applyNumberFormat="1" applyFont="1" applyFill="1" applyBorder="1" applyAlignment="1">
      <alignment horizontal="center" vertical="center" wrapText="1"/>
      <protection/>
    </xf>
    <xf numFmtId="1" fontId="32" fillId="7" borderId="111" xfId="66" applyNumberFormat="1" applyFont="1" applyFill="1" applyBorder="1" applyAlignment="1">
      <alignment horizontal="center" vertical="center" wrapText="1"/>
      <protection/>
    </xf>
    <xf numFmtId="1" fontId="31" fillId="0" borderId="0" xfId="66" applyNumberFormat="1" applyFont="1" applyFill="1" applyAlignment="1">
      <alignment horizontal="center" vertical="center" wrapText="1"/>
      <protection/>
    </xf>
    <xf numFmtId="0" fontId="30" fillId="7" borderId="152" xfId="66" applyFont="1" applyFill="1" applyBorder="1" applyAlignment="1">
      <alignment vertical="center"/>
      <protection/>
    </xf>
    <xf numFmtId="49" fontId="32" fillId="7" borderId="153" xfId="66" applyNumberFormat="1" applyFont="1" applyFill="1" applyBorder="1" applyAlignment="1">
      <alignment horizontal="center" vertical="center" wrapText="1"/>
      <protection/>
    </xf>
    <xf numFmtId="49" fontId="32" fillId="7" borderId="154" xfId="66" applyNumberFormat="1" applyFont="1" applyFill="1" applyBorder="1" applyAlignment="1">
      <alignment horizontal="center" vertical="center" wrapText="1"/>
      <protection/>
    </xf>
    <xf numFmtId="0" fontId="22" fillId="7" borderId="155" xfId="66" applyFont="1" applyFill="1" applyBorder="1" applyAlignment="1">
      <alignment horizontal="center" vertical="center" wrapText="1"/>
      <protection/>
    </xf>
    <xf numFmtId="0" fontId="22" fillId="7" borderId="156" xfId="66" applyFont="1" applyFill="1" applyBorder="1" applyAlignment="1">
      <alignment horizontal="center" vertical="center" wrapText="1"/>
      <protection/>
    </xf>
    <xf numFmtId="0" fontId="22" fillId="7" borderId="157" xfId="66" applyFont="1" applyFill="1" applyBorder="1" applyAlignment="1">
      <alignment horizontal="center" vertical="center" wrapText="1"/>
      <protection/>
    </xf>
    <xf numFmtId="1" fontId="22" fillId="0" borderId="0" xfId="66" applyNumberFormat="1" applyFont="1" applyFill="1" applyAlignment="1">
      <alignment horizontal="center" vertical="center" wrapText="1"/>
      <protection/>
    </xf>
    <xf numFmtId="0" fontId="57" fillId="0" borderId="158" xfId="66" applyNumberFormat="1" applyFont="1" applyFill="1" applyBorder="1">
      <alignment/>
      <protection/>
    </xf>
    <xf numFmtId="3" fontId="57" fillId="0" borderId="159" xfId="66" applyNumberFormat="1" applyFont="1" applyFill="1" applyBorder="1">
      <alignment/>
      <protection/>
    </xf>
    <xf numFmtId="3" fontId="57" fillId="0" borderId="160" xfId="66" applyNumberFormat="1" applyFont="1" applyFill="1" applyBorder="1">
      <alignment/>
      <protection/>
    </xf>
    <xf numFmtId="3" fontId="57" fillId="0" borderId="161" xfId="66" applyNumberFormat="1" applyFont="1" applyFill="1" applyBorder="1">
      <alignment/>
      <protection/>
    </xf>
    <xf numFmtId="10" fontId="57" fillId="0" borderId="162" xfId="66" applyNumberFormat="1" applyFont="1" applyFill="1" applyBorder="1">
      <alignment/>
      <protection/>
    </xf>
    <xf numFmtId="10" fontId="57" fillId="0" borderId="163" xfId="66" applyNumberFormat="1" applyFont="1" applyFill="1" applyBorder="1">
      <alignment/>
      <protection/>
    </xf>
    <xf numFmtId="0" fontId="59" fillId="0" borderId="0" xfId="66" applyFont="1" applyFill="1">
      <alignment/>
      <protection/>
    </xf>
    <xf numFmtId="0" fontId="22" fillId="0" borderId="121" xfId="66" applyFont="1" applyFill="1" applyBorder="1">
      <alignment/>
      <protection/>
    </xf>
    <xf numFmtId="3" fontId="22" fillId="0" borderId="72" xfId="66" applyNumberFormat="1" applyFont="1" applyFill="1" applyBorder="1">
      <alignment/>
      <protection/>
    </xf>
    <xf numFmtId="3" fontId="22" fillId="0" borderId="122" xfId="66" applyNumberFormat="1" applyFont="1" applyFill="1" applyBorder="1">
      <alignment/>
      <protection/>
    </xf>
    <xf numFmtId="10" fontId="22" fillId="0" borderId="74" xfId="66" applyNumberFormat="1" applyFont="1" applyFill="1" applyBorder="1">
      <alignment/>
      <protection/>
    </xf>
    <xf numFmtId="10" fontId="22" fillId="0" borderId="123" xfId="66" applyNumberFormat="1" applyFont="1" applyFill="1" applyBorder="1">
      <alignment/>
      <protection/>
    </xf>
    <xf numFmtId="0" fontId="35" fillId="0" borderId="0" xfId="66" applyFont="1" applyFill="1">
      <alignment/>
      <protection/>
    </xf>
    <xf numFmtId="0" fontId="22" fillId="0" borderId="124" xfId="66" applyFont="1" applyFill="1" applyBorder="1">
      <alignment/>
      <protection/>
    </xf>
    <xf numFmtId="3" fontId="22" fillId="0" borderId="125" xfId="66" applyNumberFormat="1" applyFont="1" applyFill="1" applyBorder="1">
      <alignment/>
      <protection/>
    </xf>
    <xf numFmtId="3" fontId="22" fillId="0" borderId="34" xfId="66" applyNumberFormat="1" applyFont="1" applyFill="1" applyBorder="1">
      <alignment/>
      <protection/>
    </xf>
    <xf numFmtId="10" fontId="22" fillId="0" borderId="126" xfId="66" applyNumberFormat="1" applyFont="1" applyFill="1" applyBorder="1">
      <alignment/>
      <protection/>
    </xf>
    <xf numFmtId="10" fontId="22" fillId="0" borderId="35" xfId="66" applyNumberFormat="1" applyFont="1" applyFill="1" applyBorder="1">
      <alignment/>
      <protection/>
    </xf>
    <xf numFmtId="0" fontId="22" fillId="19" borderId="0" xfId="66" applyFont="1" applyFill="1">
      <alignment/>
      <protection/>
    </xf>
    <xf numFmtId="0" fontId="22" fillId="0" borderId="0" xfId="67" applyFont="1" applyFill="1">
      <alignment/>
      <protection/>
    </xf>
    <xf numFmtId="37" fontId="56" fillId="2" borderId="10" xfId="49" applyFont="1" applyFill="1" applyBorder="1" applyAlignment="1">
      <alignment horizontal="center"/>
    </xf>
    <xf numFmtId="37" fontId="56" fillId="2" borderId="11" xfId="49" applyFont="1" applyFill="1" applyBorder="1" applyAlignment="1">
      <alignment horizontal="center"/>
    </xf>
    <xf numFmtId="0" fontId="25" fillId="7" borderId="12" xfId="67" applyFont="1" applyFill="1" applyBorder="1" applyAlignment="1">
      <alignment horizontal="center" vertical="center"/>
      <protection/>
    </xf>
    <xf numFmtId="0" fontId="25" fillId="7" borderId="13" xfId="67" applyFont="1" applyFill="1" applyBorder="1" applyAlignment="1">
      <alignment horizontal="center" vertical="center"/>
      <protection/>
    </xf>
    <xf numFmtId="0" fontId="25" fillId="7" borderId="14" xfId="67" applyFont="1" applyFill="1" applyBorder="1" applyAlignment="1">
      <alignment horizontal="center" vertical="center"/>
      <protection/>
    </xf>
    <xf numFmtId="1" fontId="32" fillId="7" borderId="108" xfId="67" applyNumberFormat="1" applyFont="1" applyFill="1" applyBorder="1" applyAlignment="1">
      <alignment horizontal="center" vertical="center" wrapText="1"/>
      <protection/>
    </xf>
    <xf numFmtId="0" fontId="32" fillId="7" borderId="83" xfId="67" applyFont="1" applyFill="1" applyBorder="1" applyAlignment="1">
      <alignment horizontal="center"/>
      <protection/>
    </xf>
    <xf numFmtId="0" fontId="32" fillId="7" borderId="82" xfId="67" applyFont="1" applyFill="1" applyBorder="1" applyAlignment="1">
      <alignment horizontal="center"/>
      <protection/>
    </xf>
    <xf numFmtId="0" fontId="32" fillId="7" borderId="65" xfId="67" applyFont="1" applyFill="1" applyBorder="1" applyAlignment="1">
      <alignment horizontal="center"/>
      <protection/>
    </xf>
    <xf numFmtId="0" fontId="32" fillId="7" borderId="109" xfId="67" applyFont="1" applyFill="1" applyBorder="1" applyAlignment="1">
      <alignment horizontal="center"/>
      <protection/>
    </xf>
    <xf numFmtId="0" fontId="22" fillId="7" borderId="110" xfId="67" applyFont="1" applyFill="1" applyBorder="1" applyAlignment="1">
      <alignment vertical="center"/>
      <protection/>
    </xf>
    <xf numFmtId="49" fontId="32" fillId="7" borderId="132" xfId="67" applyNumberFormat="1" applyFont="1" applyFill="1" applyBorder="1" applyAlignment="1">
      <alignment horizontal="center" vertical="center" wrapText="1"/>
      <protection/>
    </xf>
    <xf numFmtId="49" fontId="32" fillId="7" borderId="130" xfId="67" applyNumberFormat="1" applyFont="1" applyFill="1" applyBorder="1" applyAlignment="1">
      <alignment horizontal="center" vertical="center" wrapText="1"/>
      <protection/>
    </xf>
    <xf numFmtId="1" fontId="32" fillId="7" borderId="88" xfId="67" applyNumberFormat="1" applyFont="1" applyFill="1" applyBorder="1" applyAlignment="1">
      <alignment horizontal="center" vertical="center" wrapText="1"/>
      <protection/>
    </xf>
    <xf numFmtId="1" fontId="32" fillId="7" borderId="73" xfId="67" applyNumberFormat="1" applyFont="1" applyFill="1" applyBorder="1" applyAlignment="1">
      <alignment horizontal="center" vertical="center" wrapText="1"/>
      <protection/>
    </xf>
    <xf numFmtId="1" fontId="32" fillId="7" borderId="132" xfId="67" applyNumberFormat="1" applyFont="1" applyFill="1" applyBorder="1" applyAlignment="1">
      <alignment horizontal="center" vertical="center" wrapText="1"/>
      <protection/>
    </xf>
    <xf numFmtId="1" fontId="32" fillId="7" borderId="130" xfId="67" applyNumberFormat="1" applyFont="1" applyFill="1" applyBorder="1" applyAlignment="1">
      <alignment horizontal="center" vertical="center" wrapText="1"/>
      <protection/>
    </xf>
    <xf numFmtId="1" fontId="32" fillId="7" borderId="111" xfId="67" applyNumberFormat="1" applyFont="1" applyFill="1" applyBorder="1" applyAlignment="1">
      <alignment horizontal="center" vertical="center" wrapText="1"/>
      <protection/>
    </xf>
    <xf numFmtId="1" fontId="30" fillId="0" borderId="0" xfId="67" applyNumberFormat="1" applyFont="1" applyFill="1" applyAlignment="1">
      <alignment horizontal="center" vertical="center" wrapText="1"/>
      <protection/>
    </xf>
    <xf numFmtId="0" fontId="22" fillId="7" borderId="152" xfId="67" applyFont="1" applyFill="1" applyBorder="1" applyAlignment="1">
      <alignment vertical="center"/>
      <protection/>
    </xf>
    <xf numFmtId="49" fontId="32" fillId="7" borderId="153" xfId="67" applyNumberFormat="1" applyFont="1" applyFill="1" applyBorder="1" applyAlignment="1">
      <alignment horizontal="center" vertical="center" wrapText="1"/>
      <protection/>
    </xf>
    <xf numFmtId="49" fontId="32" fillId="7" borderId="154" xfId="67" applyNumberFormat="1" applyFont="1" applyFill="1" applyBorder="1" applyAlignment="1">
      <alignment horizontal="center" vertical="center" wrapText="1"/>
      <protection/>
    </xf>
    <xf numFmtId="0" fontId="22" fillId="7" borderId="155" xfId="67" applyFont="1" applyFill="1" applyBorder="1" applyAlignment="1">
      <alignment horizontal="center" vertical="center" wrapText="1"/>
      <protection/>
    </xf>
    <xf numFmtId="0" fontId="22" fillId="7" borderId="156" xfId="67" applyFont="1" applyFill="1" applyBorder="1" applyAlignment="1">
      <alignment horizontal="center" vertical="center" wrapText="1"/>
      <protection/>
    </xf>
    <xf numFmtId="0" fontId="22" fillId="7" borderId="157" xfId="67" applyFont="1" applyFill="1" applyBorder="1" applyAlignment="1">
      <alignment horizontal="center" vertical="center" wrapText="1"/>
      <protection/>
    </xf>
    <xf numFmtId="1" fontId="22" fillId="0" borderId="0" xfId="67" applyNumberFormat="1" applyFont="1" applyFill="1" applyAlignment="1">
      <alignment horizontal="center" vertical="center" wrapText="1"/>
      <protection/>
    </xf>
    <xf numFmtId="0" fontId="47" fillId="0" borderId="158" xfId="67" applyNumberFormat="1" applyFont="1" applyFill="1" applyBorder="1">
      <alignment/>
      <protection/>
    </xf>
    <xf numFmtId="3" fontId="47" fillId="0" borderId="159" xfId="67" applyNumberFormat="1" applyFont="1" applyFill="1" applyBorder="1">
      <alignment/>
      <protection/>
    </xf>
    <xf numFmtId="3" fontId="47" fillId="0" borderId="160" xfId="67" applyNumberFormat="1" applyFont="1" applyFill="1" applyBorder="1">
      <alignment/>
      <protection/>
    </xf>
    <xf numFmtId="3" fontId="47" fillId="0" borderId="161" xfId="67" applyNumberFormat="1" applyFont="1" applyFill="1" applyBorder="1">
      <alignment/>
      <protection/>
    </xf>
    <xf numFmtId="10" fontId="47" fillId="0" borderId="162" xfId="67" applyNumberFormat="1" applyFont="1" applyFill="1" applyBorder="1">
      <alignment/>
      <protection/>
    </xf>
    <xf numFmtId="10" fontId="47" fillId="0" borderId="163" xfId="67" applyNumberFormat="1" applyFont="1" applyFill="1" applyBorder="1">
      <alignment/>
      <protection/>
    </xf>
    <xf numFmtId="0" fontId="44" fillId="0" borderId="0" xfId="67" applyFont="1" applyFill="1">
      <alignment/>
      <protection/>
    </xf>
    <xf numFmtId="0" fontId="22" fillId="0" borderId="121" xfId="67" applyFont="1" applyFill="1" applyBorder="1">
      <alignment/>
      <protection/>
    </xf>
    <xf numFmtId="3" fontId="22" fillId="0" borderId="72" xfId="67" applyNumberFormat="1" applyFont="1" applyFill="1" applyBorder="1">
      <alignment/>
      <protection/>
    </xf>
    <xf numFmtId="3" fontId="22" fillId="0" borderId="122" xfId="67" applyNumberFormat="1" applyFont="1" applyFill="1" applyBorder="1">
      <alignment/>
      <protection/>
    </xf>
    <xf numFmtId="10" fontId="22" fillId="0" borderId="74" xfId="67" applyNumberFormat="1" applyFont="1" applyFill="1" applyBorder="1">
      <alignment/>
      <protection/>
    </xf>
    <xf numFmtId="10" fontId="22" fillId="0" borderId="123" xfId="67" applyNumberFormat="1" applyFont="1" applyFill="1" applyBorder="1">
      <alignment/>
      <protection/>
    </xf>
    <xf numFmtId="0" fontId="35" fillId="0" borderId="0" xfId="67" applyFont="1" applyFill="1">
      <alignment/>
      <protection/>
    </xf>
    <xf numFmtId="0" fontId="22" fillId="0" borderId="124" xfId="67" applyFont="1" applyFill="1" applyBorder="1">
      <alignment/>
      <protection/>
    </xf>
    <xf numFmtId="3" fontId="22" fillId="0" borderId="125" xfId="67" applyNumberFormat="1" applyFont="1" applyFill="1" applyBorder="1">
      <alignment/>
      <protection/>
    </xf>
    <xf numFmtId="3" fontId="22" fillId="0" borderId="34" xfId="67" applyNumberFormat="1" applyFont="1" applyFill="1" applyBorder="1">
      <alignment/>
      <protection/>
    </xf>
    <xf numFmtId="10" fontId="22" fillId="0" borderId="126" xfId="67" applyNumberFormat="1" applyFont="1" applyFill="1" applyBorder="1">
      <alignment/>
      <protection/>
    </xf>
    <xf numFmtId="10" fontId="22" fillId="0" borderId="35" xfId="67" applyNumberFormat="1" applyFont="1" applyFill="1" applyBorder="1">
      <alignment/>
      <protection/>
    </xf>
    <xf numFmtId="0" fontId="36" fillId="19" borderId="0" xfId="67" applyFont="1" applyFill="1">
      <alignment/>
      <protection/>
    </xf>
    <xf numFmtId="0" fontId="22" fillId="19" borderId="0" xfId="67" applyFont="1" applyFill="1">
      <alignment/>
      <protection/>
    </xf>
    <xf numFmtId="0" fontId="22" fillId="0" borderId="0" xfId="68" applyFont="1" applyFill="1">
      <alignment/>
      <protection/>
    </xf>
    <xf numFmtId="37" fontId="56" fillId="2" borderId="10" xfId="50" applyFont="1" applyFill="1" applyBorder="1" applyAlignment="1">
      <alignment horizontal="center"/>
    </xf>
    <xf numFmtId="37" fontId="56" fillId="2" borderId="11" xfId="50" applyFont="1" applyFill="1" applyBorder="1" applyAlignment="1">
      <alignment horizontal="center"/>
    </xf>
    <xf numFmtId="0" fontId="25" fillId="7" borderId="44" xfId="68" applyFont="1" applyFill="1" applyBorder="1" applyAlignment="1">
      <alignment horizontal="center" vertical="center"/>
      <protection/>
    </xf>
    <xf numFmtId="0" fontId="25" fillId="7" borderId="30" xfId="68" applyFont="1" applyFill="1" applyBorder="1" applyAlignment="1">
      <alignment horizontal="center" vertical="center"/>
      <protection/>
    </xf>
    <xf numFmtId="0" fontId="25" fillId="7" borderId="63" xfId="68" applyFont="1" applyFill="1" applyBorder="1" applyAlignment="1">
      <alignment horizontal="center" vertical="center"/>
      <protection/>
    </xf>
    <xf numFmtId="1" fontId="32" fillId="7" borderId="81" xfId="68" applyNumberFormat="1" applyFont="1" applyFill="1" applyBorder="1" applyAlignment="1">
      <alignment horizontal="center" vertical="center" wrapText="1"/>
      <protection/>
    </xf>
    <xf numFmtId="0" fontId="32" fillId="7" borderId="83" xfId="68" applyFont="1" applyFill="1" applyBorder="1" applyAlignment="1">
      <alignment horizontal="center"/>
      <protection/>
    </xf>
    <xf numFmtId="0" fontId="32" fillId="7" borderId="82" xfId="68" applyFont="1" applyFill="1" applyBorder="1" applyAlignment="1">
      <alignment horizontal="center"/>
      <protection/>
    </xf>
    <xf numFmtId="0" fontId="32" fillId="7" borderId="65" xfId="68" applyFont="1" applyFill="1" applyBorder="1" applyAlignment="1">
      <alignment horizontal="center"/>
      <protection/>
    </xf>
    <xf numFmtId="0" fontId="22" fillId="7" borderId="84" xfId="68" applyFont="1" applyFill="1" applyBorder="1" applyAlignment="1">
      <alignment vertical="center"/>
      <protection/>
    </xf>
    <xf numFmtId="49" fontId="32" fillId="7" borderId="132" xfId="68" applyNumberFormat="1" applyFont="1" applyFill="1" applyBorder="1" applyAlignment="1">
      <alignment horizontal="center" vertical="center" wrapText="1"/>
      <protection/>
    </xf>
    <xf numFmtId="49" fontId="32" fillId="7" borderId="130" xfId="68" applyNumberFormat="1" applyFont="1" applyFill="1" applyBorder="1" applyAlignment="1">
      <alignment horizontal="center" vertical="center" wrapText="1"/>
      <protection/>
    </xf>
    <xf numFmtId="1" fontId="32" fillId="7" borderId="88" xfId="68" applyNumberFormat="1" applyFont="1" applyFill="1" applyBorder="1" applyAlignment="1">
      <alignment horizontal="center" vertical="center" wrapText="1"/>
      <protection/>
    </xf>
    <xf numFmtId="1" fontId="32" fillId="7" borderId="73" xfId="68" applyNumberFormat="1" applyFont="1" applyFill="1" applyBorder="1" applyAlignment="1">
      <alignment horizontal="center" vertical="center" wrapText="1"/>
      <protection/>
    </xf>
    <xf numFmtId="1" fontId="32" fillId="7" borderId="132" xfId="68" applyNumberFormat="1" applyFont="1" applyFill="1" applyBorder="1" applyAlignment="1">
      <alignment horizontal="center" vertical="center" wrapText="1"/>
      <protection/>
    </xf>
    <xf numFmtId="1" fontId="32" fillId="7" borderId="130" xfId="68" applyNumberFormat="1" applyFont="1" applyFill="1" applyBorder="1" applyAlignment="1">
      <alignment horizontal="center" vertical="center" wrapText="1"/>
      <protection/>
    </xf>
    <xf numFmtId="1" fontId="22" fillId="0" borderId="0" xfId="68" applyNumberFormat="1" applyFont="1" applyFill="1" applyAlignment="1">
      <alignment horizontal="center" vertical="center" wrapText="1"/>
      <protection/>
    </xf>
    <xf numFmtId="0" fontId="22" fillId="7" borderId="107" xfId="68" applyFont="1" applyFill="1" applyBorder="1" applyAlignment="1">
      <alignment vertical="center"/>
      <protection/>
    </xf>
    <xf numFmtId="49" fontId="29" fillId="7" borderId="78" xfId="68" applyNumberFormat="1" applyFont="1" applyFill="1" applyBorder="1" applyAlignment="1">
      <alignment horizontal="center" vertical="center" wrapText="1"/>
      <protection/>
    </xf>
    <xf numFmtId="49" fontId="29" fillId="7" borderId="91" xfId="68" applyNumberFormat="1" applyFont="1" applyFill="1" applyBorder="1" applyAlignment="1">
      <alignment horizontal="center" vertical="center" wrapText="1"/>
      <protection/>
    </xf>
    <xf numFmtId="0" fontId="22" fillId="7" borderId="95" xfId="68" applyFont="1" applyFill="1" applyBorder="1" applyAlignment="1">
      <alignment horizontal="center" vertical="center" wrapText="1"/>
      <protection/>
    </xf>
    <xf numFmtId="0" fontId="22" fillId="7" borderId="135" xfId="68" applyFont="1" applyFill="1" applyBorder="1" applyAlignment="1">
      <alignment horizontal="center" vertical="center" wrapText="1"/>
      <protection/>
    </xf>
    <xf numFmtId="1" fontId="30" fillId="0" borderId="0" xfId="68" applyNumberFormat="1" applyFont="1" applyFill="1" applyAlignment="1">
      <alignment horizontal="center" vertical="center" wrapText="1"/>
      <protection/>
    </xf>
    <xf numFmtId="0" fontId="44" fillId="0" borderId="96" xfId="68" applyNumberFormat="1" applyFont="1" applyFill="1" applyBorder="1" applyAlignment="1">
      <alignment vertical="center"/>
      <protection/>
    </xf>
    <xf numFmtId="3" fontId="44" fillId="0" borderId="68" xfId="68" applyNumberFormat="1" applyFont="1" applyFill="1" applyBorder="1" applyAlignment="1">
      <alignment vertical="center"/>
      <protection/>
    </xf>
    <xf numFmtId="3" fontId="44" fillId="0" borderId="97" xfId="68" applyNumberFormat="1" applyFont="1" applyFill="1" applyBorder="1" applyAlignment="1">
      <alignment vertical="center"/>
      <protection/>
    </xf>
    <xf numFmtId="3" fontId="44" fillId="0" borderId="98" xfId="68" applyNumberFormat="1" applyFont="1" applyFill="1" applyBorder="1" applyAlignment="1">
      <alignment vertical="center"/>
      <protection/>
    </xf>
    <xf numFmtId="10" fontId="44" fillId="0" borderId="70" xfId="68" applyNumberFormat="1" applyFont="1" applyFill="1" applyBorder="1" applyAlignment="1">
      <alignment vertical="center"/>
      <protection/>
    </xf>
    <xf numFmtId="0" fontId="44" fillId="0" borderId="0" xfId="68" applyFont="1" applyFill="1" applyAlignment="1">
      <alignment vertical="center"/>
      <protection/>
    </xf>
    <xf numFmtId="0" fontId="22" fillId="0" borderId="127" xfId="68" applyFont="1" applyFill="1" applyBorder="1" applyAlignment="1">
      <alignment vertical="center"/>
      <protection/>
    </xf>
    <xf numFmtId="3" fontId="22" fillId="0" borderId="72" xfId="68" applyNumberFormat="1" applyFont="1" applyFill="1" applyBorder="1" applyAlignment="1">
      <alignment vertical="center"/>
      <protection/>
    </xf>
    <xf numFmtId="3" fontId="22" fillId="0" borderId="122" xfId="68" applyNumberFormat="1" applyFont="1" applyFill="1" applyBorder="1" applyAlignment="1">
      <alignment vertical="center"/>
      <protection/>
    </xf>
    <xf numFmtId="10" fontId="22" fillId="0" borderId="74" xfId="68" applyNumberFormat="1" applyFont="1" applyFill="1" applyBorder="1" applyAlignment="1">
      <alignment vertical="center"/>
      <protection/>
    </xf>
    <xf numFmtId="0" fontId="35" fillId="0" borderId="0" xfId="68" applyFont="1" applyFill="1" applyAlignment="1">
      <alignment vertical="center"/>
      <protection/>
    </xf>
    <xf numFmtId="0" fontId="22" fillId="0" borderId="50" xfId="68" applyFont="1" applyFill="1" applyBorder="1" applyAlignment="1">
      <alignment vertical="center"/>
      <protection/>
    </xf>
    <xf numFmtId="3" fontId="22" fillId="0" borderId="80" xfId="68" applyNumberFormat="1" applyFont="1" applyFill="1" applyBorder="1" applyAlignment="1">
      <alignment vertical="center"/>
      <protection/>
    </xf>
    <xf numFmtId="3" fontId="22" fillId="0" borderId="55" xfId="68" applyNumberFormat="1" applyFont="1" applyFill="1" applyBorder="1" applyAlignment="1">
      <alignment vertical="center"/>
      <protection/>
    </xf>
    <xf numFmtId="10" fontId="22" fillId="0" borderId="42" xfId="68" applyNumberFormat="1" applyFont="1" applyFill="1" applyBorder="1" applyAlignment="1">
      <alignment vertical="center"/>
      <protection/>
    </xf>
    <xf numFmtId="0" fontId="35" fillId="19" borderId="0" xfId="64" applyNumberFormat="1" applyFont="1" applyFill="1" applyBorder="1">
      <alignment/>
      <protection/>
    </xf>
    <xf numFmtId="0" fontId="22" fillId="19" borderId="0" xfId="68" applyFont="1" applyFill="1">
      <alignment/>
      <protection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1" fillId="5" borderId="94" xfId="0" applyFont="1" applyFill="1" applyBorder="1" applyAlignment="1">
      <alignment/>
    </xf>
    <xf numFmtId="0" fontId="62" fillId="5" borderId="164" xfId="0" applyFont="1" applyFill="1" applyBorder="1" applyAlignment="1">
      <alignment/>
    </xf>
    <xf numFmtId="0" fontId="63" fillId="5" borderId="32" xfId="0" applyFont="1" applyFill="1" applyBorder="1" applyAlignment="1">
      <alignment/>
    </xf>
    <xf numFmtId="0" fontId="62" fillId="5" borderId="40" xfId="0" applyFont="1" applyFill="1" applyBorder="1" applyAlignment="1">
      <alignment/>
    </xf>
    <xf numFmtId="0" fontId="64" fillId="5" borderId="32" xfId="0" applyFont="1" applyFill="1" applyBorder="1" applyAlignment="1">
      <alignment/>
    </xf>
    <xf numFmtId="0" fontId="65" fillId="5" borderId="32" xfId="0" applyFont="1" applyFill="1" applyBorder="1" applyAlignment="1">
      <alignment/>
    </xf>
    <xf numFmtId="0" fontId="61" fillId="5" borderId="32" xfId="0" applyFont="1" applyFill="1" applyBorder="1" applyAlignment="1">
      <alignment/>
    </xf>
    <xf numFmtId="0" fontId="61" fillId="5" borderId="73" xfId="0" applyFont="1" applyFill="1" applyBorder="1" applyAlignment="1">
      <alignment/>
    </xf>
    <xf numFmtId="0" fontId="62" fillId="5" borderId="165" xfId="0" applyFont="1" applyFill="1" applyBorder="1" applyAlignment="1">
      <alignment/>
    </xf>
    <xf numFmtId="0" fontId="66" fillId="7" borderId="94" xfId="0" applyFont="1" applyFill="1" applyBorder="1" applyAlignment="1">
      <alignment horizontal="center"/>
    </xf>
    <xf numFmtId="0" fontId="66" fillId="7" borderId="164" xfId="0" applyFont="1" applyFill="1" applyBorder="1" applyAlignment="1">
      <alignment horizontal="center"/>
    </xf>
    <xf numFmtId="17" fontId="62" fillId="0" borderId="0" xfId="0" applyNumberFormat="1" applyFont="1" applyFill="1" applyAlignment="1">
      <alignment/>
    </xf>
    <xf numFmtId="0" fontId="67" fillId="7" borderId="32" xfId="0" applyFont="1" applyFill="1" applyBorder="1" applyAlignment="1">
      <alignment horizontal="center"/>
    </xf>
    <xf numFmtId="0" fontId="67" fillId="7" borderId="40" xfId="0" applyFont="1" applyFill="1" applyBorder="1" applyAlignment="1">
      <alignment horizontal="center"/>
    </xf>
    <xf numFmtId="0" fontId="68" fillId="7" borderId="32" xfId="0" applyFont="1" applyFill="1" applyBorder="1" applyAlignment="1">
      <alignment horizontal="center"/>
    </xf>
    <xf numFmtId="0" fontId="68" fillId="7" borderId="40" xfId="0" applyFont="1" applyFill="1" applyBorder="1" applyAlignment="1">
      <alignment horizontal="center"/>
    </xf>
    <xf numFmtId="0" fontId="62" fillId="7" borderId="73" xfId="0" applyFont="1" applyFill="1" applyBorder="1" applyAlignment="1">
      <alignment/>
    </xf>
    <xf numFmtId="0" fontId="62" fillId="7" borderId="165" xfId="0" applyFont="1" applyFill="1" applyBorder="1" applyAlignment="1">
      <alignment/>
    </xf>
    <xf numFmtId="0" fontId="69" fillId="2" borderId="105" xfId="0" applyFont="1" applyFill="1" applyBorder="1" applyAlignment="1">
      <alignment/>
    </xf>
    <xf numFmtId="0" fontId="70" fillId="2" borderId="105" xfId="45" applyFont="1" applyFill="1" applyBorder="1" applyAlignment="1">
      <alignment horizontal="left" indent="1"/>
    </xf>
    <xf numFmtId="0" fontId="69" fillId="0" borderId="105" xfId="0" applyFont="1" applyFill="1" applyBorder="1" applyAlignment="1">
      <alignment/>
    </xf>
    <xf numFmtId="0" fontId="71" fillId="0" borderId="105" xfId="45" applyFont="1" applyFill="1" applyBorder="1" applyAlignment="1">
      <alignment horizontal="left" indent="1"/>
    </xf>
    <xf numFmtId="0" fontId="71" fillId="2" borderId="105" xfId="45" applyFont="1" applyFill="1" applyBorder="1" applyAlignment="1">
      <alignment horizontal="left" indent="1"/>
    </xf>
    <xf numFmtId="0" fontId="69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45" applyFont="1" applyFill="1" applyAlignment="1">
      <alignment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UADRO 1.10 PAX NACIONALES POR AEROPUERTO JUN 2010" xfId="47"/>
    <cellStyle name="Hipervínculo_CUADRO 1.11 CARGA NACIONAL POR AEROPUERTO JUN 2010" xfId="48"/>
    <cellStyle name="Hipervínculo_CUADRO 1.12 PAX INTERNACIONALES POR AEROPUERTO JUN 2010" xfId="49"/>
    <cellStyle name="Hipervínculo_CUADRO 1.13 CARGA INTERNACIONAL POR AEROPUERTO JUN 2010" xfId="50"/>
    <cellStyle name="Hipervínculo_CUADRO 1.8 PAX INTERNACIONALES PRINCIPALES RUTAS JUN 2010" xfId="51"/>
    <cellStyle name="Hipervínculo_CUADRO 1.8B PAX INTERNACIONALES POR CONTINENTE- PAIS JUN 2010" xfId="52"/>
    <cellStyle name="Hipervínculo_CUADRO 1.8C PAX INTERNACIONALES POR CONTINENTE- EMPRESA JUN  2010" xfId="53"/>
    <cellStyle name="Hipervínculo_CUADRO 1.9 CARGA INTERNACIONAL PRINCIPALES RUTAS JUN  2010" xfId="54"/>
    <cellStyle name="Hipervínculo_CUADRO 1.9B CARGA INTERNACIONAL POR CONTINENTE- PAIS JUN 2010" xfId="55"/>
    <cellStyle name="Hipervínculo_CUADRO 1.9C CARGA INTERNACIONAL POR CONTINENTE- EMPRESA JUN 2010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rmal_Cuadro 1.1 Comportamiento pasajeros y carga MARZO 2009" xfId="63"/>
    <cellStyle name="Normal_CUADRO 1.1 DEFINITIVO" xfId="64"/>
    <cellStyle name="Normal_CUADRO 1.10 PAX NACIONALES POR AEROPUERTO JUN 2010" xfId="65"/>
    <cellStyle name="Normal_CUADRO 1.11 CARGA NACIONAL POR AEROPUERTO JUN 2010" xfId="66"/>
    <cellStyle name="Normal_CUADRO 1.12 PAX INTERNACIONALES POR AEROPUERTO JUN 2010" xfId="67"/>
    <cellStyle name="Normal_CUADRO 1.13 CARGA INTERNACIONAL POR AEROPUERTO JUN 2010" xfId="68"/>
    <cellStyle name="Normal_CUADRO 1.2. PAX NACIONAL POR EMPRESA MAR 2009" xfId="69"/>
    <cellStyle name="Normal_CUADRO 1.3. CARGA NACIONAL POR EMPRESA MAR 2009" xfId="70"/>
    <cellStyle name="Normal_CUADRO 1.4  PAX INTERNAL POR EMPRESA MAR 2005" xfId="71"/>
    <cellStyle name="Normal_CUADRO 1.6 PAX NACIONALES PRINCIPALES RUTAS MAR 2009" xfId="72"/>
    <cellStyle name="Normal_CUADRO 1.6B  PAX NALES RUTAS TRONCALES X EMPRESA MAR 2009" xfId="73"/>
    <cellStyle name="Normal_CUADRO 1.7 CARGA NACIONAL PRINCIPALES RUTAS MAR 2009" xfId="74"/>
    <cellStyle name="Normal_CUADRO 1.8 PAX INTERNACIONALES PRINCIPALES RUTAS JUN 2010" xfId="75"/>
    <cellStyle name="Normal_CUADRO 1.8B PAX INTERNACIONALES POR CONTINENTE- PAIS JUN 2010" xfId="76"/>
    <cellStyle name="Normal_CUADRO 1.8C PAX INTERNACIONALES POR CONTINENTE- EMPRESA JUN  2010" xfId="77"/>
    <cellStyle name="Normal_CUADRO 1.9 CARGA INTERNACIONAL PRINCIPALES RUTAS JUN  2010" xfId="78"/>
    <cellStyle name="Normal_CUADRO 1.9B CARGA INTERNACIONAL POR CONTINENTE- PAIS JUN 2010" xfId="79"/>
    <cellStyle name="Normal_CUADRO 1.9C CARGA INTERNACIONAL POR CONTINENTE- EMPRESA JUN 2010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ítulo_CUADRO 1.10 PAX NACIONALES POR AEROPUERTO ABR 2010" xfId="90"/>
    <cellStyle name="Total" xfId="91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1</xdr:row>
      <xdr:rowOff>57150</xdr:rowOff>
    </xdr:from>
    <xdr:to>
      <xdr:col>2</xdr:col>
      <xdr:colOff>4676775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57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4"/>
  <sheetViews>
    <sheetView showGridLines="0" tabSelected="1" zoomScale="115" zoomScaleNormal="115" workbookViewId="0" topLeftCell="A7">
      <selection activeCell="A1" sqref="A1"/>
    </sheetView>
  </sheetViews>
  <sheetFormatPr defaultColWidth="11.421875" defaultRowHeight="12.75"/>
  <cols>
    <col min="1" max="1" width="1.1484375" style="1048" customWidth="1"/>
    <col min="2" max="2" width="21.00390625" style="1048" customWidth="1"/>
    <col min="3" max="3" width="72.140625" style="1048" customWidth="1"/>
    <col min="4" max="16384" width="11.421875" style="1048" customWidth="1"/>
  </cols>
  <sheetData>
    <row r="1" ht="2.25" customHeight="1">
      <c r="B1" s="1047"/>
    </row>
    <row r="2" spans="2:3" ht="11.25" customHeight="1">
      <c r="B2" s="1049"/>
      <c r="C2" s="1050"/>
    </row>
    <row r="3" spans="2:3" ht="21.75" customHeight="1">
      <c r="B3" s="1051" t="s">
        <v>308</v>
      </c>
      <c r="C3" s="1052"/>
    </row>
    <row r="4" spans="2:3" ht="18" customHeight="1">
      <c r="B4" s="1053" t="s">
        <v>309</v>
      </c>
      <c r="C4" s="1052"/>
    </row>
    <row r="5" spans="2:3" ht="18" customHeight="1">
      <c r="B5" s="1054" t="s">
        <v>310</v>
      </c>
      <c r="C5" s="1052"/>
    </row>
    <row r="6" spans="2:3" ht="9" customHeight="1">
      <c r="B6" s="1055"/>
      <c r="C6" s="1052"/>
    </row>
    <row r="7" spans="2:3" ht="3" customHeight="1">
      <c r="B7" s="1056"/>
      <c r="C7" s="1057"/>
    </row>
    <row r="8" spans="2:5" ht="24">
      <c r="B8" s="1058" t="s">
        <v>353</v>
      </c>
      <c r="C8" s="1059"/>
      <c r="E8" s="1060"/>
    </row>
    <row r="9" spans="2:5" ht="23.25">
      <c r="B9" s="1061" t="s">
        <v>311</v>
      </c>
      <c r="C9" s="1062"/>
      <c r="E9" s="1060"/>
    </row>
    <row r="10" spans="2:3" ht="20.25" customHeight="1">
      <c r="B10" s="1063" t="s">
        <v>312</v>
      </c>
      <c r="C10" s="1064"/>
    </row>
    <row r="11" spans="2:3" ht="4.5" customHeight="1">
      <c r="B11" s="1065"/>
      <c r="C11" s="1066"/>
    </row>
    <row r="12" spans="2:3" ht="18" customHeight="1">
      <c r="B12" s="1067" t="s">
        <v>313</v>
      </c>
      <c r="C12" s="1068" t="s">
        <v>314</v>
      </c>
    </row>
    <row r="13" spans="2:3" ht="18" customHeight="1">
      <c r="B13" s="1069" t="s">
        <v>315</v>
      </c>
      <c r="C13" s="1070" t="s">
        <v>316</v>
      </c>
    </row>
    <row r="14" spans="2:3" ht="18" customHeight="1">
      <c r="B14" s="1067" t="s">
        <v>317</v>
      </c>
      <c r="C14" s="1071" t="s">
        <v>318</v>
      </c>
    </row>
    <row r="15" spans="2:3" ht="18" customHeight="1">
      <c r="B15" s="1069" t="s">
        <v>319</v>
      </c>
      <c r="C15" s="1070" t="s">
        <v>320</v>
      </c>
    </row>
    <row r="16" spans="2:3" ht="18" customHeight="1">
      <c r="B16" s="1067" t="s">
        <v>321</v>
      </c>
      <c r="C16" s="1071" t="s">
        <v>322</v>
      </c>
    </row>
    <row r="17" spans="2:3" ht="18" customHeight="1">
      <c r="B17" s="1069" t="s">
        <v>323</v>
      </c>
      <c r="C17" s="1070" t="s">
        <v>324</v>
      </c>
    </row>
    <row r="18" spans="2:3" ht="18" customHeight="1">
      <c r="B18" s="1067" t="s">
        <v>325</v>
      </c>
      <c r="C18" s="1071" t="s">
        <v>326</v>
      </c>
    </row>
    <row r="19" spans="2:3" ht="18" customHeight="1">
      <c r="B19" s="1069" t="s">
        <v>327</v>
      </c>
      <c r="C19" s="1070" t="s">
        <v>328</v>
      </c>
    </row>
    <row r="20" spans="2:3" ht="18" customHeight="1">
      <c r="B20" s="1067" t="s">
        <v>329</v>
      </c>
      <c r="C20" s="1071" t="s">
        <v>330</v>
      </c>
    </row>
    <row r="21" spans="2:3" ht="18" customHeight="1">
      <c r="B21" s="1069" t="s">
        <v>331</v>
      </c>
      <c r="C21" s="1070" t="s">
        <v>332</v>
      </c>
    </row>
    <row r="22" spans="2:3" ht="18" customHeight="1">
      <c r="B22" s="1067" t="s">
        <v>333</v>
      </c>
      <c r="C22" s="1071" t="s">
        <v>334</v>
      </c>
    </row>
    <row r="23" spans="2:3" ht="18" customHeight="1">
      <c r="B23" s="1069" t="s">
        <v>335</v>
      </c>
      <c r="C23" s="1070" t="s">
        <v>336</v>
      </c>
    </row>
    <row r="24" spans="2:3" ht="18" customHeight="1">
      <c r="B24" s="1067" t="s">
        <v>337</v>
      </c>
      <c r="C24" s="1071" t="s">
        <v>338</v>
      </c>
    </row>
    <row r="25" spans="2:3" ht="18" customHeight="1">
      <c r="B25" s="1069" t="s">
        <v>339</v>
      </c>
      <c r="C25" s="1070" t="s">
        <v>340</v>
      </c>
    </row>
    <row r="26" spans="2:3" ht="18" customHeight="1">
      <c r="B26" s="1067" t="s">
        <v>341</v>
      </c>
      <c r="C26" s="1071" t="s">
        <v>342</v>
      </c>
    </row>
    <row r="27" spans="2:3" ht="18" customHeight="1">
      <c r="B27" s="1069" t="s">
        <v>343</v>
      </c>
      <c r="C27" s="1070" t="s">
        <v>344</v>
      </c>
    </row>
    <row r="28" spans="2:3" ht="18" customHeight="1">
      <c r="B28" s="1067" t="s">
        <v>345</v>
      </c>
      <c r="C28" s="1071" t="s">
        <v>346</v>
      </c>
    </row>
    <row r="29" spans="2:3" ht="18" customHeight="1">
      <c r="B29" s="1069" t="s">
        <v>347</v>
      </c>
      <c r="C29" s="1070" t="s">
        <v>348</v>
      </c>
    </row>
    <row r="30" ht="6" customHeight="1"/>
    <row r="31" ht="15.75">
      <c r="B31" s="1072" t="s">
        <v>349</v>
      </c>
    </row>
    <row r="32" ht="15">
      <c r="B32" s="1073" t="s">
        <v>350</v>
      </c>
    </row>
    <row r="33" ht="14.25">
      <c r="B33" s="1074" t="s">
        <v>351</v>
      </c>
    </row>
    <row r="34" ht="12.75">
      <c r="B34" s="1075" t="s">
        <v>352</v>
      </c>
    </row>
  </sheetData>
  <mergeCells count="3">
    <mergeCell ref="B8:C8"/>
    <mergeCell ref="B10:C10"/>
    <mergeCell ref="B9:C9"/>
  </mergeCells>
  <hyperlinks>
    <hyperlink ref="C12" location="'CUADRO 1.1'!A1" display="Comportamiento del Transporte aéreo regular - Pasajeros y Carga"/>
    <hyperlink ref="C13" location="'CUADRO 1,2'!A1" display="Pasajeros Nacionales por empresa"/>
    <hyperlink ref="C14" location="'CUADRO 1,3'!A1" display="Carga nacional por empresa"/>
    <hyperlink ref="C15" location="'CUADRO 1,4'!A1" display="Pasajeros Internacionales por empresa"/>
    <hyperlink ref="C16" location="'CUADRO 1.5'!A1" display="Carga internacional por empresa"/>
    <hyperlink ref="C17" location="'CUADRO 1.6'!A1" display="Pasajeros Nacionales por principales rutas"/>
    <hyperlink ref="C18" location="'CUADRO 1.6 B'!A1" display="Pasajeros Rutas troncales por empresa"/>
    <hyperlink ref="C19" location="'CUADRO 1,7'!A1" display="Carga nacional por principales rutas"/>
    <hyperlink ref="C20" location="'CUADRO 1,8'!A1" display="Pasajeros internacionales por principales rutas"/>
    <hyperlink ref="C21" location="'CUADRO 1.8 B'!A1" display="Pasajeros internacionales Continente - País"/>
    <hyperlink ref="C22" location="'CUADRO 1.8 C'!A1" display="Pasajeros internacionales Continente – Empresa"/>
    <hyperlink ref="C23" location="'CUADRO 1,9'!A1" display="Carga internacional por principales rutas"/>
    <hyperlink ref="C24" location="'CUADRO 1.9 B'!A1" display="Carga internacional por Continente – País"/>
    <hyperlink ref="C25" location="'CUADRO 1.9C'!A1" display="Carga internacional por Continente – Empresa"/>
    <hyperlink ref="C26" location="'CUADRO 1.10'!A1" display="Pasajeros nacionales por aeropuerto"/>
    <hyperlink ref="C27" location="'CUADRO 1.11'!A1" display="Carga nacional por aeropuerto"/>
    <hyperlink ref="C28" location="'CUADRO 1.12'!A1" display="Pasajeros internacionales por aeropuerto"/>
    <hyperlink ref="C29" location="'CUADRO 1.13'!A1" display="Carga internacional por aeropuerto"/>
    <hyperlink ref="B34" r:id="rId1" display="juan.torres@aerocivil.gov.co"/>
  </hyperlinks>
  <printOptions/>
  <pageMargins left="0.75" right="0.75" top="1" bottom="1" header="0" footer="0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9.57421875" style="527" customWidth="1"/>
    <col min="2" max="2" width="10.57421875" style="527" customWidth="1"/>
    <col min="3" max="3" width="10.140625" style="527" customWidth="1"/>
    <col min="4" max="4" width="12.140625" style="527" customWidth="1"/>
    <col min="5" max="5" width="10.7109375" style="527" customWidth="1"/>
    <col min="6" max="6" width="11.7109375" style="527" customWidth="1"/>
    <col min="7" max="7" width="10.7109375" style="527" bestFit="1" customWidth="1"/>
    <col min="8" max="8" width="11.7109375" style="527" customWidth="1"/>
    <col min="9" max="9" width="10.28125" style="527" customWidth="1"/>
    <col min="10" max="11" width="9.140625" style="527" customWidth="1"/>
    <col min="12" max="12" width="11.8515625" style="527" customWidth="1"/>
    <col min="13" max="14" width="9.140625" style="527" customWidth="1"/>
    <col min="15" max="15" width="11.7109375" style="527" customWidth="1"/>
    <col min="16" max="16384" width="9.140625" style="527" customWidth="1"/>
  </cols>
  <sheetData>
    <row r="1" spans="8:9" ht="18.75" thickBot="1">
      <c r="H1" s="528" t="s">
        <v>0</v>
      </c>
      <c r="I1" s="529"/>
    </row>
    <row r="2" ht="4.5" customHeight="1" thickBot="1"/>
    <row r="3" spans="1:9" ht="22.5" customHeight="1" thickBot="1">
      <c r="A3" s="530" t="s">
        <v>158</v>
      </c>
      <c r="B3" s="531"/>
      <c r="C3" s="531"/>
      <c r="D3" s="531"/>
      <c r="E3" s="531"/>
      <c r="F3" s="531"/>
      <c r="G3" s="531"/>
      <c r="H3" s="531"/>
      <c r="I3" s="532"/>
    </row>
    <row r="4" spans="1:9" s="537" customFormat="1" ht="17.25" thickBot="1">
      <c r="A4" s="533" t="s">
        <v>159</v>
      </c>
      <c r="B4" s="534" t="s">
        <v>39</v>
      </c>
      <c r="C4" s="535"/>
      <c r="D4" s="535"/>
      <c r="E4" s="536"/>
      <c r="F4" s="535" t="s">
        <v>40</v>
      </c>
      <c r="G4" s="535"/>
      <c r="H4" s="535"/>
      <c r="I4" s="536"/>
    </row>
    <row r="5" spans="1:9" s="542" customFormat="1" ht="34.5" customHeight="1" thickBot="1">
      <c r="A5" s="538"/>
      <c r="B5" s="539" t="s">
        <v>41</v>
      </c>
      <c r="C5" s="540" t="s">
        <v>42</v>
      </c>
      <c r="D5" s="539" t="s">
        <v>43</v>
      </c>
      <c r="E5" s="541" t="s">
        <v>44</v>
      </c>
      <c r="F5" s="539" t="s">
        <v>45</v>
      </c>
      <c r="G5" s="540" t="s">
        <v>42</v>
      </c>
      <c r="H5" s="539" t="s">
        <v>46</v>
      </c>
      <c r="I5" s="541" t="s">
        <v>44</v>
      </c>
    </row>
    <row r="6" spans="1:9" s="549" customFormat="1" ht="16.5" customHeight="1" thickBot="1">
      <c r="A6" s="543" t="s">
        <v>4</v>
      </c>
      <c r="B6" s="544">
        <f>B7+B20+B33+B40+B49+B54</f>
        <v>523265</v>
      </c>
      <c r="C6" s="545">
        <f aca="true" t="shared" si="0" ref="C6:C48">(B6/$B$6)</f>
        <v>1</v>
      </c>
      <c r="D6" s="546">
        <f>D7+D20+D33+D40+D49+D54</f>
        <v>497696</v>
      </c>
      <c r="E6" s="547">
        <f>(B6/D6-1)</f>
        <v>0.05137473477785637</v>
      </c>
      <c r="F6" s="548">
        <f>F7+F20+F33+F40+F49+F54</f>
        <v>2806300</v>
      </c>
      <c r="G6" s="545">
        <f aca="true" t="shared" si="1" ref="G6:G48">(F6/$F$6)</f>
        <v>1</v>
      </c>
      <c r="H6" s="546">
        <f>H7+H20+H33+H40+H49+H54</f>
        <v>2594472</v>
      </c>
      <c r="I6" s="547">
        <f>(F6/H6-1)</f>
        <v>0.081645899435415</v>
      </c>
    </row>
    <row r="7" spans="1:15" s="555" customFormat="1" ht="16.5" customHeight="1" thickTop="1">
      <c r="A7" s="550" t="s">
        <v>160</v>
      </c>
      <c r="B7" s="551">
        <f>SUM(B8:B19)</f>
        <v>223293</v>
      </c>
      <c r="C7" s="552">
        <f t="shared" si="0"/>
        <v>0.42673024184686537</v>
      </c>
      <c r="D7" s="553">
        <f>SUM(D8:D19)</f>
        <v>201402</v>
      </c>
      <c r="E7" s="554">
        <f>(B7/D7-1)</f>
        <v>0.10869306163791825</v>
      </c>
      <c r="F7" s="551">
        <f>SUM(F8:F19)</f>
        <v>1095236</v>
      </c>
      <c r="G7" s="552">
        <f t="shared" si="1"/>
        <v>0.39027758970886933</v>
      </c>
      <c r="H7" s="553">
        <f>SUM(H8:H19)</f>
        <v>973602</v>
      </c>
      <c r="I7" s="554">
        <f>(F7/H7-1)</f>
        <v>0.124931953714146</v>
      </c>
      <c r="L7" s="556"/>
      <c r="M7" s="556"/>
      <c r="N7" s="556"/>
      <c r="O7" s="556"/>
    </row>
    <row r="8" spans="1:10" ht="16.5" customHeight="1">
      <c r="A8" s="557" t="s">
        <v>161</v>
      </c>
      <c r="B8" s="558">
        <v>40112</v>
      </c>
      <c r="C8" s="559">
        <f t="shared" si="0"/>
        <v>0.07665714313015394</v>
      </c>
      <c r="D8" s="560">
        <v>41029</v>
      </c>
      <c r="E8" s="561">
        <f>IF(ISERROR(B8/D8-1),"         /0",IF(B8/D8&gt;5,"  *  ",(B8/D8-1)))</f>
        <v>-0.022350045090058224</v>
      </c>
      <c r="F8" s="562">
        <v>191584</v>
      </c>
      <c r="G8" s="559">
        <f t="shared" si="1"/>
        <v>0.06826925132737056</v>
      </c>
      <c r="H8" s="560">
        <v>203533</v>
      </c>
      <c r="I8" s="561">
        <f>IF(ISERROR(F8/H8-1),"         /0",IF(F8/H8&gt;5,"  *  ",(F8/H8-1)))</f>
        <v>-0.05870792451346951</v>
      </c>
      <c r="J8" s="563"/>
    </row>
    <row r="9" spans="1:10" ht="16.5" customHeight="1">
      <c r="A9" s="557" t="s">
        <v>162</v>
      </c>
      <c r="B9" s="558">
        <v>23366</v>
      </c>
      <c r="C9" s="559">
        <f t="shared" si="0"/>
        <v>0.04465423829226109</v>
      </c>
      <c r="D9" s="560">
        <v>24700</v>
      </c>
      <c r="E9" s="561">
        <f aca="true" t="shared" si="2" ref="E9:E54">IF(ISERROR(B9/D9-1),"         /0",IF(B9/D9&gt;5,"  *  ",(B9/D9-1)))</f>
        <v>-0.054008097165991864</v>
      </c>
      <c r="F9" s="562">
        <v>107419</v>
      </c>
      <c r="G9" s="559">
        <f t="shared" si="1"/>
        <v>0.03827780351352315</v>
      </c>
      <c r="H9" s="560">
        <v>104569</v>
      </c>
      <c r="I9" s="561">
        <f aca="true" t="shared" si="3" ref="I9:I19">IF(ISERROR(F9/H9-1),"         /0",IF(F9/H9&gt;5,"  *  ",(F9/H9-1)))</f>
        <v>0.02725473132572742</v>
      </c>
      <c r="J9" s="563"/>
    </row>
    <row r="10" spans="1:10" ht="16.5" customHeight="1">
      <c r="A10" s="557" t="s">
        <v>163</v>
      </c>
      <c r="B10" s="558">
        <v>21878</v>
      </c>
      <c r="C10" s="559">
        <f t="shared" si="0"/>
        <v>0.04181055488136986</v>
      </c>
      <c r="D10" s="560">
        <v>12776</v>
      </c>
      <c r="E10" s="561">
        <f t="shared" si="2"/>
        <v>0.7124295554164057</v>
      </c>
      <c r="F10" s="562">
        <v>117310</v>
      </c>
      <c r="G10" s="559">
        <f t="shared" si="1"/>
        <v>0.04180237323165734</v>
      </c>
      <c r="H10" s="560">
        <v>67078</v>
      </c>
      <c r="I10" s="561">
        <f t="shared" si="3"/>
        <v>0.7488595366588151</v>
      </c>
      <c r="J10" s="563"/>
    </row>
    <row r="11" spans="1:17" ht="16.5" customHeight="1">
      <c r="A11" s="557" t="s">
        <v>164</v>
      </c>
      <c r="B11" s="558">
        <v>18389</v>
      </c>
      <c r="C11" s="559">
        <f t="shared" si="0"/>
        <v>0.03514280527075191</v>
      </c>
      <c r="D11" s="560">
        <v>16528</v>
      </c>
      <c r="E11" s="561">
        <f t="shared" si="2"/>
        <v>0.11259680542110351</v>
      </c>
      <c r="F11" s="562">
        <v>94319</v>
      </c>
      <c r="G11" s="559">
        <f t="shared" si="1"/>
        <v>0.03360973523857036</v>
      </c>
      <c r="H11" s="560">
        <v>91096</v>
      </c>
      <c r="I11" s="561">
        <f t="shared" si="3"/>
        <v>0.03538025818916313</v>
      </c>
      <c r="J11" s="563"/>
      <c r="K11" s="564"/>
      <c r="L11" s="564"/>
      <c r="M11" s="564"/>
      <c r="N11" s="564"/>
      <c r="O11" s="564"/>
      <c r="P11" s="564"/>
      <c r="Q11" s="564"/>
    </row>
    <row r="12" spans="1:17" ht="16.5" customHeight="1">
      <c r="A12" s="557" t="s">
        <v>165</v>
      </c>
      <c r="B12" s="558">
        <v>15514</v>
      </c>
      <c r="C12" s="559">
        <f t="shared" si="0"/>
        <v>0.029648457282638815</v>
      </c>
      <c r="D12" s="560">
        <v>15840</v>
      </c>
      <c r="E12" s="561">
        <f t="shared" si="2"/>
        <v>-0.02058080808080809</v>
      </c>
      <c r="F12" s="562">
        <v>71335</v>
      </c>
      <c r="G12" s="559">
        <f t="shared" si="1"/>
        <v>0.025419591633111215</v>
      </c>
      <c r="H12" s="560">
        <v>74529</v>
      </c>
      <c r="I12" s="561">
        <f t="shared" si="3"/>
        <v>-0.042855801097559376</v>
      </c>
      <c r="J12" s="563"/>
      <c r="K12" s="564"/>
      <c r="L12" s="564"/>
      <c r="M12" s="564"/>
      <c r="N12" s="564"/>
      <c r="O12" s="564"/>
      <c r="P12" s="564"/>
      <c r="Q12" s="564"/>
    </row>
    <row r="13" spans="1:17" ht="16.5" customHeight="1">
      <c r="A13" s="557" t="s">
        <v>166</v>
      </c>
      <c r="B13" s="558">
        <v>13038</v>
      </c>
      <c r="C13" s="559">
        <f t="shared" si="0"/>
        <v>0.024916629241397762</v>
      </c>
      <c r="D13" s="560">
        <v>13268</v>
      </c>
      <c r="E13" s="561">
        <f t="shared" si="2"/>
        <v>-0.01733494121193846</v>
      </c>
      <c r="F13" s="562">
        <v>64666</v>
      </c>
      <c r="G13" s="559">
        <f t="shared" si="1"/>
        <v>0.023043152905961588</v>
      </c>
      <c r="H13" s="560">
        <v>62974</v>
      </c>
      <c r="I13" s="561">
        <f t="shared" si="3"/>
        <v>0.026868231333566195</v>
      </c>
      <c r="J13" s="563"/>
      <c r="K13" s="564"/>
      <c r="L13" s="564"/>
      <c r="M13" s="564"/>
      <c r="N13" s="564"/>
      <c r="O13" s="564"/>
      <c r="P13" s="564"/>
      <c r="Q13" s="564"/>
    </row>
    <row r="14" spans="1:10" ht="16.5" customHeight="1">
      <c r="A14" s="557" t="s">
        <v>167</v>
      </c>
      <c r="B14" s="558">
        <v>8340</v>
      </c>
      <c r="C14" s="559">
        <f t="shared" si="0"/>
        <v>0.01593838685943069</v>
      </c>
      <c r="D14" s="560">
        <v>8513</v>
      </c>
      <c r="E14" s="561">
        <f t="shared" si="2"/>
        <v>-0.020321860683660264</v>
      </c>
      <c r="F14" s="562">
        <v>42289</v>
      </c>
      <c r="G14" s="559">
        <f t="shared" si="1"/>
        <v>0.01506930834194491</v>
      </c>
      <c r="H14" s="560">
        <v>32308</v>
      </c>
      <c r="I14" s="561">
        <f t="shared" si="3"/>
        <v>0.3089327720688375</v>
      </c>
      <c r="J14" s="563"/>
    </row>
    <row r="15" spans="1:10" ht="16.5" customHeight="1">
      <c r="A15" s="557" t="s">
        <v>168</v>
      </c>
      <c r="B15" s="558">
        <v>7398</v>
      </c>
      <c r="C15" s="559">
        <f t="shared" si="0"/>
        <v>0.014138151796890677</v>
      </c>
      <c r="D15" s="560">
        <v>8619</v>
      </c>
      <c r="E15" s="561">
        <f t="shared" si="2"/>
        <v>-0.14166376609815523</v>
      </c>
      <c r="F15" s="562">
        <v>35005</v>
      </c>
      <c r="G15" s="559">
        <f t="shared" si="1"/>
        <v>0.012473719844635285</v>
      </c>
      <c r="H15" s="560">
        <v>38512</v>
      </c>
      <c r="I15" s="561">
        <f t="shared" si="3"/>
        <v>-0.09106252596593267</v>
      </c>
      <c r="J15" s="563"/>
    </row>
    <row r="16" spans="1:10" ht="16.5" customHeight="1">
      <c r="A16" s="557" t="s">
        <v>169</v>
      </c>
      <c r="B16" s="558">
        <v>7124</v>
      </c>
      <c r="C16" s="559">
        <f t="shared" si="0"/>
        <v>0.013614516545153985</v>
      </c>
      <c r="D16" s="560">
        <v>7092</v>
      </c>
      <c r="E16" s="561">
        <f t="shared" si="2"/>
        <v>0.00451212633953757</v>
      </c>
      <c r="F16" s="562">
        <v>36322</v>
      </c>
      <c r="G16" s="559">
        <f t="shared" si="1"/>
        <v>0.0129430210597584</v>
      </c>
      <c r="H16" s="560">
        <v>36265</v>
      </c>
      <c r="I16" s="561">
        <f t="shared" si="3"/>
        <v>0.0015717634082448306</v>
      </c>
      <c r="J16" s="563"/>
    </row>
    <row r="17" spans="1:10" ht="16.5" customHeight="1">
      <c r="A17" s="557" t="s">
        <v>170</v>
      </c>
      <c r="B17" s="558">
        <v>5730</v>
      </c>
      <c r="C17" s="559">
        <f t="shared" si="0"/>
        <v>0.010950474425004538</v>
      </c>
      <c r="D17" s="560">
        <v>4983</v>
      </c>
      <c r="E17" s="561">
        <f t="shared" si="2"/>
        <v>0.1499096929560506</v>
      </c>
      <c r="F17" s="562">
        <v>29761</v>
      </c>
      <c r="G17" s="559">
        <f t="shared" si="1"/>
        <v>0.010605067170295407</v>
      </c>
      <c r="H17" s="560">
        <v>27106</v>
      </c>
      <c r="I17" s="561">
        <f t="shared" si="3"/>
        <v>0.09794879362502762</v>
      </c>
      <c r="J17" s="563"/>
    </row>
    <row r="18" spans="1:10" ht="16.5" customHeight="1">
      <c r="A18" s="557" t="s">
        <v>171</v>
      </c>
      <c r="B18" s="558">
        <v>5146</v>
      </c>
      <c r="C18" s="559">
        <f t="shared" si="0"/>
        <v>0.009834405129332174</v>
      </c>
      <c r="D18" s="560">
        <v>5960</v>
      </c>
      <c r="E18" s="561">
        <f t="shared" si="2"/>
        <v>-0.13657718120805373</v>
      </c>
      <c r="F18" s="562">
        <v>30141</v>
      </c>
      <c r="G18" s="559">
        <f t="shared" si="1"/>
        <v>0.010740476784378006</v>
      </c>
      <c r="H18" s="560">
        <v>26450</v>
      </c>
      <c r="I18" s="561">
        <f t="shared" si="3"/>
        <v>0.139546313799622</v>
      </c>
      <c r="J18" s="563"/>
    </row>
    <row r="19" spans="1:10" ht="16.5" customHeight="1" thickBot="1">
      <c r="A19" s="557" t="s">
        <v>147</v>
      </c>
      <c r="B19" s="558">
        <v>57258</v>
      </c>
      <c r="C19" s="559">
        <f t="shared" si="0"/>
        <v>0.10942447899247991</v>
      </c>
      <c r="D19" s="560">
        <v>42094</v>
      </c>
      <c r="E19" s="561">
        <f t="shared" si="2"/>
        <v>0.3602413645650211</v>
      </c>
      <c r="F19" s="562">
        <v>275085</v>
      </c>
      <c r="G19" s="559">
        <f t="shared" si="1"/>
        <v>0.09802408865766311</v>
      </c>
      <c r="H19" s="560">
        <v>209182</v>
      </c>
      <c r="I19" s="561">
        <f t="shared" si="3"/>
        <v>0.31505100821294385</v>
      </c>
      <c r="J19" s="563"/>
    </row>
    <row r="20" spans="1:10" ht="16.5" customHeight="1">
      <c r="A20" s="565" t="s">
        <v>172</v>
      </c>
      <c r="B20" s="566">
        <f>SUM(B21:B32)</f>
        <v>118744</v>
      </c>
      <c r="C20" s="567">
        <f t="shared" si="0"/>
        <v>0.22692899391321797</v>
      </c>
      <c r="D20" s="568">
        <f>SUM(D21:D32)</f>
        <v>115741</v>
      </c>
      <c r="E20" s="569">
        <f>(B20/D20-1)</f>
        <v>0.02594586188126935</v>
      </c>
      <c r="F20" s="566">
        <f>SUM(F21:F32)</f>
        <v>736316</v>
      </c>
      <c r="G20" s="570">
        <f t="shared" si="1"/>
        <v>0.26237964579695683</v>
      </c>
      <c r="H20" s="571">
        <f>SUM(H21:H32)</f>
        <v>672400</v>
      </c>
      <c r="I20" s="569">
        <f>(F20/H20-1)</f>
        <v>0.09505651397977388</v>
      </c>
      <c r="J20" s="563"/>
    </row>
    <row r="21" spans="1:10" ht="16.5" customHeight="1">
      <c r="A21" s="572" t="s">
        <v>173</v>
      </c>
      <c r="B21" s="573">
        <v>19234</v>
      </c>
      <c r="C21" s="559">
        <f t="shared" si="0"/>
        <v>0.03675766580986689</v>
      </c>
      <c r="D21" s="574">
        <v>22622</v>
      </c>
      <c r="E21" s="561">
        <f t="shared" si="2"/>
        <v>-0.1497657147909115</v>
      </c>
      <c r="F21" s="575">
        <v>123014</v>
      </c>
      <c r="G21" s="559">
        <f t="shared" si="1"/>
        <v>0.043834942807255105</v>
      </c>
      <c r="H21" s="574">
        <v>116924</v>
      </c>
      <c r="I21" s="561">
        <f aca="true" t="shared" si="4" ref="I21:I32">IF(ISERROR(F21/H21-1),"         /0",IF(F21/H21&gt;5,"  *  ",(F21/H21-1)))</f>
        <v>0.052085115117512126</v>
      </c>
      <c r="J21" s="563"/>
    </row>
    <row r="22" spans="1:10" ht="16.5" customHeight="1">
      <c r="A22" s="572" t="s">
        <v>174</v>
      </c>
      <c r="B22" s="573">
        <v>13444</v>
      </c>
      <c r="C22" s="559">
        <f t="shared" si="0"/>
        <v>0.025692526731197384</v>
      </c>
      <c r="D22" s="574">
        <v>11905</v>
      </c>
      <c r="E22" s="561">
        <f t="shared" si="2"/>
        <v>0.12927341453170937</v>
      </c>
      <c r="F22" s="575">
        <v>81890</v>
      </c>
      <c r="G22" s="559">
        <f t="shared" si="1"/>
        <v>0.029180771834800272</v>
      </c>
      <c r="H22" s="574">
        <v>66912</v>
      </c>
      <c r="I22" s="561">
        <f t="shared" si="4"/>
        <v>0.22384624581539936</v>
      </c>
      <c r="J22" s="563"/>
    </row>
    <row r="23" spans="1:10" ht="16.5" customHeight="1">
      <c r="A23" s="572" t="s">
        <v>175</v>
      </c>
      <c r="B23" s="573">
        <v>13219</v>
      </c>
      <c r="C23" s="559">
        <f t="shared" si="0"/>
        <v>0.02526253427995375</v>
      </c>
      <c r="D23" s="574">
        <v>19540</v>
      </c>
      <c r="E23" s="561">
        <f t="shared" si="2"/>
        <v>-0.32349027635619243</v>
      </c>
      <c r="F23" s="575">
        <v>82474</v>
      </c>
      <c r="G23" s="559">
        <f t="shared" si="1"/>
        <v>0.029388875031179845</v>
      </c>
      <c r="H23" s="574">
        <v>115820</v>
      </c>
      <c r="I23" s="561">
        <f t="shared" si="4"/>
        <v>-0.28791227767225</v>
      </c>
      <c r="J23" s="563"/>
    </row>
    <row r="24" spans="1:10" ht="16.5" customHeight="1">
      <c r="A24" s="572" t="s">
        <v>176</v>
      </c>
      <c r="B24" s="573">
        <v>9802</v>
      </c>
      <c r="C24" s="559">
        <f t="shared" si="0"/>
        <v>0.01873238225373377</v>
      </c>
      <c r="D24" s="574">
        <v>6886</v>
      </c>
      <c r="E24" s="561">
        <f t="shared" si="2"/>
        <v>0.4234679058960209</v>
      </c>
      <c r="F24" s="575">
        <v>60181</v>
      </c>
      <c r="G24" s="559">
        <f t="shared" si="1"/>
        <v>0.021444963118697216</v>
      </c>
      <c r="H24" s="574">
        <v>44366</v>
      </c>
      <c r="I24" s="561">
        <f t="shared" si="4"/>
        <v>0.35646666366136226</v>
      </c>
      <c r="J24" s="563"/>
    </row>
    <row r="25" spans="1:10" ht="16.5" customHeight="1">
      <c r="A25" s="572" t="s">
        <v>177</v>
      </c>
      <c r="B25" s="573">
        <v>8937</v>
      </c>
      <c r="C25" s="559">
        <f t="shared" si="0"/>
        <v>0.01707930016339713</v>
      </c>
      <c r="D25" s="574">
        <v>7509</v>
      </c>
      <c r="E25" s="561">
        <f t="shared" si="2"/>
        <v>0.19017179384738303</v>
      </c>
      <c r="F25" s="575">
        <v>53106</v>
      </c>
      <c r="G25" s="559">
        <f t="shared" si="1"/>
        <v>0.018923849909133022</v>
      </c>
      <c r="H25" s="574">
        <v>35174</v>
      </c>
      <c r="I25" s="561">
        <f t="shared" si="4"/>
        <v>0.5098083811906522</v>
      </c>
      <c r="J25" s="563"/>
    </row>
    <row r="26" spans="1:10" ht="16.5" customHeight="1">
      <c r="A26" s="572" t="s">
        <v>178</v>
      </c>
      <c r="B26" s="573">
        <v>6058</v>
      </c>
      <c r="C26" s="559">
        <f t="shared" si="0"/>
        <v>0.011577307865039703</v>
      </c>
      <c r="D26" s="574">
        <v>3513</v>
      </c>
      <c r="E26" s="561">
        <f t="shared" si="2"/>
        <v>0.7244520352974666</v>
      </c>
      <c r="F26" s="575">
        <v>27958</v>
      </c>
      <c r="G26" s="559">
        <f t="shared" si="1"/>
        <v>0.00996258418558244</v>
      </c>
      <c r="H26" s="574">
        <v>16436</v>
      </c>
      <c r="I26" s="561">
        <f t="shared" si="4"/>
        <v>0.701022146507666</v>
      </c>
      <c r="J26" s="563"/>
    </row>
    <row r="27" spans="1:10" ht="16.5" customHeight="1">
      <c r="A27" s="572" t="s">
        <v>179</v>
      </c>
      <c r="B27" s="573">
        <v>5822</v>
      </c>
      <c r="C27" s="559">
        <f t="shared" si="0"/>
        <v>0.011126293560624157</v>
      </c>
      <c r="D27" s="574">
        <v>5775</v>
      </c>
      <c r="E27" s="561">
        <f t="shared" si="2"/>
        <v>0.008138528138528223</v>
      </c>
      <c r="F27" s="575">
        <v>35427</v>
      </c>
      <c r="G27" s="559">
        <f t="shared" si="1"/>
        <v>0.01262409578448491</v>
      </c>
      <c r="H27" s="574">
        <v>36890</v>
      </c>
      <c r="I27" s="561">
        <f t="shared" si="4"/>
        <v>-0.03965844402277041</v>
      </c>
      <c r="J27" s="563"/>
    </row>
    <row r="28" spans="1:10" ht="16.5" customHeight="1">
      <c r="A28" s="572" t="s">
        <v>180</v>
      </c>
      <c r="B28" s="573">
        <v>4130</v>
      </c>
      <c r="C28" s="559">
        <f t="shared" si="0"/>
        <v>0.007892750327272033</v>
      </c>
      <c r="D28" s="574">
        <v>3014</v>
      </c>
      <c r="E28" s="561">
        <f t="shared" si="2"/>
        <v>0.3702720637027206</v>
      </c>
      <c r="F28" s="575">
        <v>21802</v>
      </c>
      <c r="G28" s="559">
        <f t="shared" si="1"/>
        <v>0.0077689484374443216</v>
      </c>
      <c r="H28" s="574">
        <v>17862</v>
      </c>
      <c r="I28" s="561">
        <f t="shared" si="4"/>
        <v>0.2205800022393909</v>
      </c>
      <c r="J28" s="563"/>
    </row>
    <row r="29" spans="1:10" ht="16.5" customHeight="1">
      <c r="A29" s="572" t="s">
        <v>181</v>
      </c>
      <c r="B29" s="573">
        <v>2984</v>
      </c>
      <c r="C29" s="559">
        <f t="shared" si="0"/>
        <v>0.005702655442271124</v>
      </c>
      <c r="D29" s="574">
        <v>3771</v>
      </c>
      <c r="E29" s="561">
        <f t="shared" si="2"/>
        <v>-0.20869795810129943</v>
      </c>
      <c r="F29" s="575">
        <v>21009</v>
      </c>
      <c r="G29" s="559">
        <f t="shared" si="1"/>
        <v>0.007486369953319317</v>
      </c>
      <c r="H29" s="574">
        <v>22317</v>
      </c>
      <c r="I29" s="561">
        <f t="shared" si="4"/>
        <v>-0.05861002822960071</v>
      </c>
      <c r="J29" s="563"/>
    </row>
    <row r="30" spans="1:10" ht="16.5" customHeight="1">
      <c r="A30" s="572" t="s">
        <v>182</v>
      </c>
      <c r="B30" s="573">
        <v>1983</v>
      </c>
      <c r="C30" s="559">
        <f t="shared" si="0"/>
        <v>0.0037896668036272252</v>
      </c>
      <c r="D30" s="574">
        <v>600</v>
      </c>
      <c r="E30" s="561">
        <f t="shared" si="2"/>
        <v>2.305</v>
      </c>
      <c r="F30" s="575">
        <v>10482</v>
      </c>
      <c r="G30" s="559">
        <f t="shared" si="1"/>
        <v>0.00373516730214161</v>
      </c>
      <c r="H30" s="574">
        <v>2789</v>
      </c>
      <c r="I30" s="561">
        <f t="shared" si="4"/>
        <v>2.7583363212621013</v>
      </c>
      <c r="J30" s="563"/>
    </row>
    <row r="31" spans="1:10" ht="16.5" customHeight="1">
      <c r="A31" s="572" t="s">
        <v>183</v>
      </c>
      <c r="B31" s="573">
        <v>1537</v>
      </c>
      <c r="C31" s="559">
        <f t="shared" si="0"/>
        <v>0.002937326211384289</v>
      </c>
      <c r="D31" s="574">
        <v>2848</v>
      </c>
      <c r="E31" s="561">
        <f t="shared" si="2"/>
        <v>-0.4603230337078652</v>
      </c>
      <c r="F31" s="575">
        <v>12224</v>
      </c>
      <c r="G31" s="559">
        <f t="shared" si="1"/>
        <v>0.004355913480383423</v>
      </c>
      <c r="H31" s="574">
        <v>18110</v>
      </c>
      <c r="I31" s="561">
        <f t="shared" si="4"/>
        <v>-0.3250138045278852</v>
      </c>
      <c r="J31" s="563"/>
    </row>
    <row r="32" spans="1:10" ht="16.5" customHeight="1" thickBot="1">
      <c r="A32" s="572" t="s">
        <v>147</v>
      </c>
      <c r="B32" s="573">
        <v>31594</v>
      </c>
      <c r="C32" s="559">
        <f t="shared" si="0"/>
        <v>0.060378584464850504</v>
      </c>
      <c r="D32" s="574">
        <v>27758</v>
      </c>
      <c r="E32" s="561">
        <f t="shared" si="2"/>
        <v>0.1381943944088191</v>
      </c>
      <c r="F32" s="575">
        <v>206749</v>
      </c>
      <c r="G32" s="559">
        <f t="shared" si="1"/>
        <v>0.07367316395253537</v>
      </c>
      <c r="H32" s="574">
        <v>178800</v>
      </c>
      <c r="I32" s="561">
        <f t="shared" si="4"/>
        <v>0.1563143176733781</v>
      </c>
      <c r="J32" s="563"/>
    </row>
    <row r="33" spans="1:10" ht="16.5" customHeight="1">
      <c r="A33" s="565" t="s">
        <v>184</v>
      </c>
      <c r="B33" s="566">
        <f>SUM(B34:B39)</f>
        <v>70360</v>
      </c>
      <c r="C33" s="570">
        <f t="shared" si="0"/>
        <v>0.13446341719778698</v>
      </c>
      <c r="D33" s="576">
        <f>SUM(D34:D39)</f>
        <v>72656</v>
      </c>
      <c r="E33" s="569">
        <f>(B33/D33-1)</f>
        <v>-0.03160096894957054</v>
      </c>
      <c r="F33" s="571">
        <f>SUM(F34:F39)</f>
        <v>361327</v>
      </c>
      <c r="G33" s="570">
        <f t="shared" si="1"/>
        <v>0.12875565691479884</v>
      </c>
      <c r="H33" s="576">
        <f>SUM(H34:H39)</f>
        <v>376383</v>
      </c>
      <c r="I33" s="569">
        <f>(F33/H33-1)</f>
        <v>-0.04000180667033315</v>
      </c>
      <c r="J33" s="563"/>
    </row>
    <row r="34" spans="1:10" ht="16.5" customHeight="1">
      <c r="A34" s="557" t="s">
        <v>185</v>
      </c>
      <c r="B34" s="558">
        <v>33747</v>
      </c>
      <c r="C34" s="559">
        <f t="shared" si="0"/>
        <v>0.06449313445386182</v>
      </c>
      <c r="D34" s="560">
        <v>38899</v>
      </c>
      <c r="E34" s="561">
        <f t="shared" si="2"/>
        <v>-0.1324455641533201</v>
      </c>
      <c r="F34" s="562">
        <v>155758</v>
      </c>
      <c r="G34" s="559">
        <f t="shared" si="1"/>
        <v>0.05550297544809892</v>
      </c>
      <c r="H34" s="560">
        <v>177551</v>
      </c>
      <c r="I34" s="561">
        <f aca="true" t="shared" si="5" ref="I34:I39">IF(ISERROR(F34/H34-1),"         /0",IF(F34/H34&gt;5,"  *  ",(F34/H34-1)))</f>
        <v>-0.12274219801634456</v>
      </c>
      <c r="J34" s="563"/>
    </row>
    <row r="35" spans="1:10" ht="16.5" customHeight="1">
      <c r="A35" s="557" t="s">
        <v>186</v>
      </c>
      <c r="B35" s="558">
        <v>14751</v>
      </c>
      <c r="C35" s="559">
        <f t="shared" si="0"/>
        <v>0.028190305103532626</v>
      </c>
      <c r="D35" s="560">
        <v>14461</v>
      </c>
      <c r="E35" s="561">
        <f t="shared" si="2"/>
        <v>0.02005393817854917</v>
      </c>
      <c r="F35" s="562">
        <v>78211</v>
      </c>
      <c r="G35" s="559">
        <f t="shared" si="1"/>
        <v>0.027869792965826888</v>
      </c>
      <c r="H35" s="560">
        <v>80277</v>
      </c>
      <c r="I35" s="561">
        <f t="shared" si="5"/>
        <v>-0.025735889482666252</v>
      </c>
      <c r="J35" s="563"/>
    </row>
    <row r="36" spans="1:10" ht="16.5" customHeight="1">
      <c r="A36" s="557" t="s">
        <v>187</v>
      </c>
      <c r="B36" s="558">
        <v>7322</v>
      </c>
      <c r="C36" s="559">
        <f t="shared" si="0"/>
        <v>0.013992909902248383</v>
      </c>
      <c r="D36" s="560">
        <v>6902</v>
      </c>
      <c r="E36" s="561">
        <f t="shared" si="2"/>
        <v>0.06085192697768771</v>
      </c>
      <c r="F36" s="562">
        <v>43866</v>
      </c>
      <c r="G36" s="559">
        <f t="shared" si="1"/>
        <v>0.015631258240387698</v>
      </c>
      <c r="H36" s="560">
        <v>39188</v>
      </c>
      <c r="I36" s="561">
        <f t="shared" si="5"/>
        <v>0.11937327753393889</v>
      </c>
      <c r="J36" s="563"/>
    </row>
    <row r="37" spans="1:10" ht="16.5" customHeight="1">
      <c r="A37" s="557" t="s">
        <v>188</v>
      </c>
      <c r="B37" s="558">
        <v>2987</v>
      </c>
      <c r="C37" s="559">
        <f t="shared" si="0"/>
        <v>0.005708388674954373</v>
      </c>
      <c r="D37" s="560">
        <v>2202</v>
      </c>
      <c r="E37" s="561">
        <f t="shared" si="2"/>
        <v>0.3564940962761127</v>
      </c>
      <c r="F37" s="562">
        <v>14235</v>
      </c>
      <c r="G37" s="559">
        <f t="shared" si="1"/>
        <v>0.0050725154117521295</v>
      </c>
      <c r="H37" s="560">
        <v>11990</v>
      </c>
      <c r="I37" s="561">
        <f t="shared" si="5"/>
        <v>0.1872393661384486</v>
      </c>
      <c r="J37" s="563"/>
    </row>
    <row r="38" spans="1:10" ht="16.5" customHeight="1">
      <c r="A38" s="557" t="s">
        <v>189</v>
      </c>
      <c r="B38" s="558">
        <v>2716</v>
      </c>
      <c r="C38" s="559">
        <f t="shared" si="0"/>
        <v>0.00519048665590093</v>
      </c>
      <c r="D38" s="560">
        <v>2225</v>
      </c>
      <c r="E38" s="561">
        <f t="shared" si="2"/>
        <v>0.2206741573033708</v>
      </c>
      <c r="F38" s="562">
        <v>13300</v>
      </c>
      <c r="G38" s="559">
        <f t="shared" si="1"/>
        <v>0.004739336492890996</v>
      </c>
      <c r="H38" s="560">
        <v>12503</v>
      </c>
      <c r="I38" s="561">
        <f t="shared" si="5"/>
        <v>0.06374470127169474</v>
      </c>
      <c r="J38" s="563"/>
    </row>
    <row r="39" spans="1:10" ht="16.5" customHeight="1" thickBot="1">
      <c r="A39" s="557" t="s">
        <v>147</v>
      </c>
      <c r="B39" s="558">
        <v>8837</v>
      </c>
      <c r="C39" s="559">
        <f t="shared" si="0"/>
        <v>0.01688819240728885</v>
      </c>
      <c r="D39" s="560">
        <v>7967</v>
      </c>
      <c r="E39" s="561">
        <f t="shared" si="2"/>
        <v>0.10920045186393867</v>
      </c>
      <c r="F39" s="562">
        <v>55957</v>
      </c>
      <c r="G39" s="559">
        <f t="shared" si="1"/>
        <v>0.01993977835584221</v>
      </c>
      <c r="H39" s="560">
        <v>54874</v>
      </c>
      <c r="I39" s="561">
        <f t="shared" si="5"/>
        <v>0.01973612275394543</v>
      </c>
      <c r="J39" s="563"/>
    </row>
    <row r="40" spans="1:10" ht="16.5" customHeight="1">
      <c r="A40" s="565" t="s">
        <v>190</v>
      </c>
      <c r="B40" s="566">
        <f>SUM(B41:B48)</f>
        <v>99872</v>
      </c>
      <c r="C40" s="570">
        <f t="shared" si="0"/>
        <v>0.19086313818046305</v>
      </c>
      <c r="D40" s="576">
        <f>SUM(D41:D48)</f>
        <v>96153</v>
      </c>
      <c r="E40" s="569">
        <f>(B40/D40-1)</f>
        <v>0.03867794036587524</v>
      </c>
      <c r="F40" s="571">
        <f>SUM(F41:F48)</f>
        <v>548806</v>
      </c>
      <c r="G40" s="570">
        <f t="shared" si="1"/>
        <v>0.19556212806898762</v>
      </c>
      <c r="H40" s="576">
        <f>SUM(H41:H48)</f>
        <v>508380</v>
      </c>
      <c r="I40" s="569">
        <f>(F40/H40-1)</f>
        <v>0.07951925724851483</v>
      </c>
      <c r="J40" s="563"/>
    </row>
    <row r="41" spans="1:10" ht="16.5" customHeight="1">
      <c r="A41" s="557" t="s">
        <v>191</v>
      </c>
      <c r="B41" s="558">
        <v>25703</v>
      </c>
      <c r="C41" s="559">
        <f t="shared" si="0"/>
        <v>0.049120426552511635</v>
      </c>
      <c r="D41" s="560">
        <v>25995</v>
      </c>
      <c r="E41" s="561">
        <f t="shared" si="2"/>
        <v>-0.011232929409501824</v>
      </c>
      <c r="F41" s="562">
        <v>137823</v>
      </c>
      <c r="G41" s="559">
        <f t="shared" si="1"/>
        <v>0.0491119980044899</v>
      </c>
      <c r="H41" s="560">
        <v>128811</v>
      </c>
      <c r="I41" s="561">
        <f aca="true" t="shared" si="6" ref="I41:I48">IF(ISERROR(F41/H41-1),"         /0",IF(F41/H41&gt;5,"  *  ",(F41/H41-1)))</f>
        <v>0.06996296900109455</v>
      </c>
      <c r="J41" s="563"/>
    </row>
    <row r="42" spans="1:10" ht="16.5" customHeight="1">
      <c r="A42" s="557" t="s">
        <v>192</v>
      </c>
      <c r="B42" s="558">
        <v>14458</v>
      </c>
      <c r="C42" s="559">
        <f t="shared" si="0"/>
        <v>0.02763035937813536</v>
      </c>
      <c r="D42" s="560">
        <v>15751</v>
      </c>
      <c r="E42" s="561">
        <f t="shared" si="2"/>
        <v>-0.0820900260300933</v>
      </c>
      <c r="F42" s="562">
        <v>73787</v>
      </c>
      <c r="G42" s="559">
        <f t="shared" si="1"/>
        <v>0.026293339985033675</v>
      </c>
      <c r="H42" s="560">
        <v>74221</v>
      </c>
      <c r="I42" s="561">
        <f t="shared" si="6"/>
        <v>-0.005847401678770181</v>
      </c>
      <c r="J42" s="563"/>
    </row>
    <row r="43" spans="1:10" ht="16.5" customHeight="1">
      <c r="A43" s="557" t="s">
        <v>193</v>
      </c>
      <c r="B43" s="558">
        <v>14216</v>
      </c>
      <c r="C43" s="559">
        <f t="shared" si="0"/>
        <v>0.02716787860835332</v>
      </c>
      <c r="D43" s="560">
        <v>9434</v>
      </c>
      <c r="E43" s="561">
        <f t="shared" si="2"/>
        <v>0.5068899724401101</v>
      </c>
      <c r="F43" s="562">
        <v>77502</v>
      </c>
      <c r="G43" s="559">
        <f t="shared" si="1"/>
        <v>0.027617147133235934</v>
      </c>
      <c r="H43" s="560">
        <v>63081</v>
      </c>
      <c r="I43" s="561">
        <f t="shared" si="6"/>
        <v>0.22861083369001767</v>
      </c>
      <c r="J43" s="563"/>
    </row>
    <row r="44" spans="1:10" ht="16.5" customHeight="1">
      <c r="A44" s="557" t="s">
        <v>194</v>
      </c>
      <c r="B44" s="558">
        <v>8797</v>
      </c>
      <c r="C44" s="559">
        <f t="shared" si="0"/>
        <v>0.01681174930484554</v>
      </c>
      <c r="D44" s="560">
        <v>11762</v>
      </c>
      <c r="E44" s="561">
        <f t="shared" si="2"/>
        <v>-0.2520829790851896</v>
      </c>
      <c r="F44" s="562">
        <v>47779</v>
      </c>
      <c r="G44" s="559">
        <f t="shared" si="1"/>
        <v>0.017025620924348787</v>
      </c>
      <c r="H44" s="560">
        <v>57479</v>
      </c>
      <c r="I44" s="561">
        <f t="shared" si="6"/>
        <v>-0.1687572852694027</v>
      </c>
      <c r="J44" s="563"/>
    </row>
    <row r="45" spans="1:10" ht="16.5" customHeight="1">
      <c r="A45" s="557" t="s">
        <v>195</v>
      </c>
      <c r="B45" s="558">
        <v>3762</v>
      </c>
      <c r="C45" s="559">
        <f t="shared" si="0"/>
        <v>0.007189473784793556</v>
      </c>
      <c r="D45" s="560">
        <v>3219</v>
      </c>
      <c r="E45" s="561">
        <f t="shared" si="2"/>
        <v>0.16868592730661702</v>
      </c>
      <c r="F45" s="562">
        <v>23981</v>
      </c>
      <c r="G45" s="559">
        <f t="shared" si="1"/>
        <v>0.008545415671881124</v>
      </c>
      <c r="H45" s="560">
        <v>18449</v>
      </c>
      <c r="I45" s="561">
        <f t="shared" si="6"/>
        <v>0.29985365060436875</v>
      </c>
      <c r="J45" s="563"/>
    </row>
    <row r="46" spans="1:10" ht="16.5" customHeight="1">
      <c r="A46" s="557" t="s">
        <v>196</v>
      </c>
      <c r="B46" s="558">
        <v>3728</v>
      </c>
      <c r="C46" s="559">
        <f t="shared" si="0"/>
        <v>0.00712449714771674</v>
      </c>
      <c r="D46" s="560">
        <v>4866</v>
      </c>
      <c r="E46" s="561">
        <f t="shared" si="2"/>
        <v>-0.23386765310316482</v>
      </c>
      <c r="F46" s="562">
        <v>23662</v>
      </c>
      <c r="G46" s="559">
        <f t="shared" si="1"/>
        <v>0.00843174286426968</v>
      </c>
      <c r="H46" s="560">
        <v>26499</v>
      </c>
      <c r="I46" s="561">
        <f t="shared" si="6"/>
        <v>-0.10706064379787916</v>
      </c>
      <c r="J46" s="563"/>
    </row>
    <row r="47" spans="1:10" ht="16.5" customHeight="1">
      <c r="A47" s="557" t="s">
        <v>197</v>
      </c>
      <c r="B47" s="558">
        <v>2102</v>
      </c>
      <c r="C47" s="559">
        <f t="shared" si="0"/>
        <v>0.00401708503339608</v>
      </c>
      <c r="D47" s="560">
        <v>1721</v>
      </c>
      <c r="E47" s="561">
        <f t="shared" si="2"/>
        <v>0.22138291690877399</v>
      </c>
      <c r="F47" s="562">
        <v>11370</v>
      </c>
      <c r="G47" s="559">
        <f t="shared" si="1"/>
        <v>0.004051598189787264</v>
      </c>
      <c r="H47" s="560">
        <v>10742</v>
      </c>
      <c r="I47" s="561">
        <f t="shared" si="6"/>
        <v>0.05846211133867074</v>
      </c>
      <c r="J47" s="563"/>
    </row>
    <row r="48" spans="1:10" ht="16.5" customHeight="1" thickBot="1">
      <c r="A48" s="557" t="s">
        <v>147</v>
      </c>
      <c r="B48" s="558">
        <v>27106</v>
      </c>
      <c r="C48" s="559">
        <f t="shared" si="0"/>
        <v>0.051801668370710825</v>
      </c>
      <c r="D48" s="560">
        <v>23405</v>
      </c>
      <c r="E48" s="561">
        <f t="shared" si="2"/>
        <v>0.1581286049989319</v>
      </c>
      <c r="F48" s="562">
        <v>152902</v>
      </c>
      <c r="G48" s="559">
        <f t="shared" si="1"/>
        <v>0.054485265295941276</v>
      </c>
      <c r="H48" s="560">
        <v>129098</v>
      </c>
      <c r="I48" s="561">
        <f t="shared" si="6"/>
        <v>0.1843870547955817</v>
      </c>
      <c r="J48" s="563"/>
    </row>
    <row r="49" spans="1:10" ht="16.5" customHeight="1">
      <c r="A49" s="565" t="s">
        <v>198</v>
      </c>
      <c r="B49" s="566">
        <f>SUM(B50:B53)</f>
        <v>9596</v>
      </c>
      <c r="C49" s="570">
        <f aca="true" t="shared" si="7" ref="C49:C54">(B49/$B$6)</f>
        <v>0.018338700276150706</v>
      </c>
      <c r="D49" s="576">
        <f>SUM(D50:D53)</f>
        <v>10879</v>
      </c>
      <c r="E49" s="569">
        <f>(B49/D49-1)</f>
        <v>-0.11793363360602993</v>
      </c>
      <c r="F49" s="571">
        <f>SUM(F50:F53)</f>
        <v>55557</v>
      </c>
      <c r="G49" s="570">
        <f aca="true" t="shared" si="8" ref="G49:G54">(F49/$F$6)</f>
        <v>0.01979724191996579</v>
      </c>
      <c r="H49" s="576">
        <f>SUM(H50:H53)</f>
        <v>58133</v>
      </c>
      <c r="I49" s="569">
        <f>(F49/H49-1)</f>
        <v>-0.04431218068910947</v>
      </c>
      <c r="J49" s="563"/>
    </row>
    <row r="50" spans="1:10" ht="16.5" customHeight="1">
      <c r="A50" s="557" t="s">
        <v>199</v>
      </c>
      <c r="B50" s="558">
        <v>1938</v>
      </c>
      <c r="C50" s="559">
        <f t="shared" si="7"/>
        <v>0.0037036683133784983</v>
      </c>
      <c r="D50" s="560">
        <v>2118</v>
      </c>
      <c r="E50" s="561">
        <f t="shared" si="2"/>
        <v>-0.08498583569405094</v>
      </c>
      <c r="F50" s="562">
        <v>11212</v>
      </c>
      <c r="G50" s="559">
        <f t="shared" si="8"/>
        <v>0.003995296297616078</v>
      </c>
      <c r="H50" s="560">
        <v>11535</v>
      </c>
      <c r="I50" s="561">
        <f>IF(ISERROR(F50/H50-1),"         /0",IF(F50/H50&gt;5,"  *  ",(F50/H50-1)))</f>
        <v>-0.028001733853489363</v>
      </c>
      <c r="J50" s="563"/>
    </row>
    <row r="51" spans="1:10" ht="16.5" customHeight="1">
      <c r="A51" s="557" t="s">
        <v>200</v>
      </c>
      <c r="B51" s="558">
        <v>1828</v>
      </c>
      <c r="C51" s="559">
        <f t="shared" si="7"/>
        <v>0.0034934497816593887</v>
      </c>
      <c r="D51" s="560">
        <v>2485</v>
      </c>
      <c r="E51" s="561">
        <f>IF(ISERROR(B51/D51-1),"         /0",IF(B51/D51&gt;5,"  *  ",(B51/D51-1)))</f>
        <v>-0.2643863179074447</v>
      </c>
      <c r="F51" s="562">
        <v>10663</v>
      </c>
      <c r="G51" s="559">
        <f t="shared" si="8"/>
        <v>0.0037996650393756905</v>
      </c>
      <c r="H51" s="560">
        <v>11681</v>
      </c>
      <c r="I51" s="561">
        <f>IF(ISERROR(F51/H51-1),"         /0",IF(F51/H51&gt;5,"  *  ",(F51/H51-1)))</f>
        <v>-0.08715007276774245</v>
      </c>
      <c r="J51" s="563"/>
    </row>
    <row r="52" spans="1:10" ht="16.5" customHeight="1">
      <c r="A52" s="557" t="s">
        <v>201</v>
      </c>
      <c r="B52" s="558">
        <v>1335</v>
      </c>
      <c r="C52" s="559">
        <f t="shared" si="7"/>
        <v>0.00255128854404556</v>
      </c>
      <c r="D52" s="560">
        <v>1409</v>
      </c>
      <c r="E52" s="561">
        <f>IF(ISERROR(B52/D52-1),"         /0",IF(B52/D52&gt;5,"  *  ",(B52/D52-1)))</f>
        <v>-0.052519517388218584</v>
      </c>
      <c r="F52" s="562">
        <v>8597</v>
      </c>
      <c r="G52" s="559">
        <f t="shared" si="8"/>
        <v>0.0030634643480739764</v>
      </c>
      <c r="H52" s="560">
        <v>8687</v>
      </c>
      <c r="I52" s="561">
        <f>IF(ISERROR(F52/H52-1),"         /0",IF(F52/H52&gt;5,"  *  ",(F52/H52-1)))</f>
        <v>-0.010360308506964455</v>
      </c>
      <c r="J52" s="563"/>
    </row>
    <row r="53" spans="1:10" ht="16.5" customHeight="1" thickBot="1">
      <c r="A53" s="557" t="s">
        <v>147</v>
      </c>
      <c r="B53" s="558">
        <v>4495</v>
      </c>
      <c r="C53" s="559">
        <f t="shared" si="7"/>
        <v>0.00859029363706726</v>
      </c>
      <c r="D53" s="560">
        <v>4867</v>
      </c>
      <c r="E53" s="561">
        <f t="shared" si="2"/>
        <v>-0.07643312101910826</v>
      </c>
      <c r="F53" s="562">
        <v>25085</v>
      </c>
      <c r="G53" s="559">
        <f t="shared" si="8"/>
        <v>0.008938816234900046</v>
      </c>
      <c r="H53" s="560">
        <v>26230</v>
      </c>
      <c r="I53" s="561">
        <f>IF(ISERROR(F53/H53-1),"         /0",IF(F53/H53&gt;5,"  *  ",(F53/H53-1)))</f>
        <v>-0.04365230651925278</v>
      </c>
      <c r="J53" s="563"/>
    </row>
    <row r="54" spans="1:10" ht="16.5" customHeight="1" thickBot="1">
      <c r="A54" s="577" t="s">
        <v>202</v>
      </c>
      <c r="B54" s="578">
        <v>1400</v>
      </c>
      <c r="C54" s="579">
        <f t="shared" si="7"/>
        <v>0.002675508585515943</v>
      </c>
      <c r="D54" s="580">
        <v>865</v>
      </c>
      <c r="E54" s="581">
        <f t="shared" si="2"/>
        <v>0.6184971098265897</v>
      </c>
      <c r="F54" s="578">
        <v>9058</v>
      </c>
      <c r="G54" s="579">
        <f t="shared" si="8"/>
        <v>0.0032277375904215515</v>
      </c>
      <c r="H54" s="580">
        <v>5574</v>
      </c>
      <c r="I54" s="581">
        <f>IF(ISERROR(F54/H54-1),"         /0",IF(F54/H54&gt;5,"  *  ",(F54/H54-1)))</f>
        <v>0.6250448510943667</v>
      </c>
      <c r="J54" s="563"/>
    </row>
    <row r="55" ht="14.25">
      <c r="A55" s="282" t="s">
        <v>203</v>
      </c>
    </row>
    <row r="56" ht="14.25">
      <c r="A56" s="282"/>
    </row>
  </sheetData>
  <sheetProtection/>
  <mergeCells count="5">
    <mergeCell ref="H1:I1"/>
    <mergeCell ref="B4:E4"/>
    <mergeCell ref="F4:I4"/>
    <mergeCell ref="A4:A5"/>
    <mergeCell ref="A3:I3"/>
  </mergeCells>
  <conditionalFormatting sqref="I55:I65536 E55:E65536 E3:E5 I3:I5 G1:G65536 C1:C65536">
    <cfRule type="cellIs" priority="1" dxfId="0" operator="lessThan" stopIfTrue="1">
      <formula>0</formula>
    </cfRule>
  </conditionalFormatting>
  <conditionalFormatting sqref="E54 I54 E40 I40 E49 I49 E6:E7 I6:I7 E20 I20 I33 E3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conditionalFormatting sqref="E41:E48 I41:I48 E34:E39 E8:E19 I8:I19 E21:E32 I21:I32 I34:I39 E50:E53 I50:I53">
    <cfRule type="cellIs" priority="4" dxfId="0" operator="lessThan" stopIfTrue="1">
      <formula>0</formula>
    </cfRule>
    <cfRule type="cellIs" priority="5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27" top="0.27" bottom="0.18" header="0.25" footer="0.18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Q3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4.28125" style="582" customWidth="1"/>
    <col min="2" max="4" width="9.8515625" style="582" bestFit="1" customWidth="1"/>
    <col min="5" max="5" width="10.8515625" style="582" bestFit="1" customWidth="1"/>
    <col min="6" max="8" width="9.8515625" style="582" bestFit="1" customWidth="1"/>
    <col min="9" max="9" width="9.28125" style="582" bestFit="1" customWidth="1"/>
    <col min="10" max="10" width="12.28125" style="582" customWidth="1"/>
    <col min="11" max="11" width="12.421875" style="582" customWidth="1"/>
    <col min="12" max="12" width="12.140625" style="582" customWidth="1"/>
    <col min="13" max="13" width="10.8515625" style="582" bestFit="1" customWidth="1"/>
    <col min="14" max="14" width="12.7109375" style="582" customWidth="1"/>
    <col min="15" max="15" width="13.00390625" style="582" customWidth="1"/>
    <col min="16" max="16" width="11.8515625" style="582" customWidth="1"/>
    <col min="17" max="17" width="9.28125" style="582" bestFit="1" customWidth="1"/>
    <col min="18" max="16384" width="9.140625" style="582" customWidth="1"/>
  </cols>
  <sheetData>
    <row r="1" spans="16:17" ht="18.75" thickBot="1">
      <c r="P1" s="583" t="s">
        <v>0</v>
      </c>
      <c r="Q1" s="584"/>
    </row>
    <row r="2" ht="5.25" customHeight="1" thickBot="1"/>
    <row r="3" spans="1:17" ht="30" customHeight="1" thickBot="1">
      <c r="A3" s="585" t="s">
        <v>204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7"/>
    </row>
    <row r="4" spans="1:17" s="592" customFormat="1" ht="15.75" customHeight="1" thickBot="1">
      <c r="A4" s="588" t="s">
        <v>205</v>
      </c>
      <c r="B4" s="589" t="s">
        <v>39</v>
      </c>
      <c r="C4" s="590"/>
      <c r="D4" s="590"/>
      <c r="E4" s="590"/>
      <c r="F4" s="590"/>
      <c r="G4" s="590"/>
      <c r="H4" s="590"/>
      <c r="I4" s="591"/>
      <c r="J4" s="589" t="s">
        <v>40</v>
      </c>
      <c r="K4" s="590"/>
      <c r="L4" s="590"/>
      <c r="M4" s="590"/>
      <c r="N4" s="590"/>
      <c r="O4" s="590"/>
      <c r="P4" s="590"/>
      <c r="Q4" s="591"/>
    </row>
    <row r="5" spans="1:17" s="598" customFormat="1" ht="26.25" customHeight="1">
      <c r="A5" s="593"/>
      <c r="B5" s="594" t="s">
        <v>41</v>
      </c>
      <c r="C5" s="595"/>
      <c r="D5" s="595"/>
      <c r="E5" s="596" t="s">
        <v>42</v>
      </c>
      <c r="F5" s="594" t="s">
        <v>43</v>
      </c>
      <c r="G5" s="595"/>
      <c r="H5" s="595"/>
      <c r="I5" s="597" t="s">
        <v>44</v>
      </c>
      <c r="J5" s="594" t="s">
        <v>206</v>
      </c>
      <c r="K5" s="595"/>
      <c r="L5" s="595"/>
      <c r="M5" s="596" t="s">
        <v>42</v>
      </c>
      <c r="N5" s="594" t="s">
        <v>207</v>
      </c>
      <c r="O5" s="595"/>
      <c r="P5" s="595"/>
      <c r="Q5" s="596" t="s">
        <v>44</v>
      </c>
    </row>
    <row r="6" spans="1:17" s="604" customFormat="1" ht="14.25" thickBot="1">
      <c r="A6" s="599"/>
      <c r="B6" s="600" t="s">
        <v>11</v>
      </c>
      <c r="C6" s="601" t="s">
        <v>12</v>
      </c>
      <c r="D6" s="601" t="s">
        <v>13</v>
      </c>
      <c r="E6" s="602"/>
      <c r="F6" s="600" t="s">
        <v>11</v>
      </c>
      <c r="G6" s="601" t="s">
        <v>12</v>
      </c>
      <c r="H6" s="601" t="s">
        <v>13</v>
      </c>
      <c r="I6" s="603"/>
      <c r="J6" s="600" t="s">
        <v>11</v>
      </c>
      <c r="K6" s="601" t="s">
        <v>12</v>
      </c>
      <c r="L6" s="601" t="s">
        <v>13</v>
      </c>
      <c r="M6" s="602"/>
      <c r="N6" s="600" t="s">
        <v>11</v>
      </c>
      <c r="O6" s="601" t="s">
        <v>12</v>
      </c>
      <c r="P6" s="601" t="s">
        <v>13</v>
      </c>
      <c r="Q6" s="602"/>
    </row>
    <row r="7" spans="1:17" s="611" customFormat="1" ht="18" customHeight="1" thickBot="1">
      <c r="A7" s="605" t="s">
        <v>4</v>
      </c>
      <c r="B7" s="606">
        <f>B8+B12+B20+B25+B31+B36</f>
        <v>265899</v>
      </c>
      <c r="C7" s="607">
        <f>C8+C12+C20+C25+C31+C36</f>
        <v>257366</v>
      </c>
      <c r="D7" s="608">
        <f aca="true" t="shared" si="0" ref="D7:D26">C7+B7</f>
        <v>523265</v>
      </c>
      <c r="E7" s="609">
        <f aca="true" t="shared" si="1" ref="E7:E36">D7/$D$7</f>
        <v>1</v>
      </c>
      <c r="F7" s="606">
        <f>F8+F12+F20+F25+F31+F36</f>
        <v>247368</v>
      </c>
      <c r="G7" s="607">
        <f>G8+G12+G20+G25+G31+G36</f>
        <v>250328</v>
      </c>
      <c r="H7" s="608">
        <f aca="true" t="shared" si="2" ref="H7:H21">G7+F7</f>
        <v>497696</v>
      </c>
      <c r="I7" s="610">
        <f>IF(ISERROR(D7/H7-1),"         /0",(D7/H7-1))</f>
        <v>0.05137473477785637</v>
      </c>
      <c r="J7" s="606">
        <f>J8+J12+J20+J25+J31+J36</f>
        <v>1445144</v>
      </c>
      <c r="K7" s="607">
        <f>K8+K12+K20+K25+K31+K36</f>
        <v>1361156</v>
      </c>
      <c r="L7" s="608">
        <f aca="true" t="shared" si="3" ref="L7:L21">K7+J7</f>
        <v>2806300</v>
      </c>
      <c r="M7" s="609">
        <f aca="true" t="shared" si="4" ref="M7:M36">L7/$L$7</f>
        <v>1</v>
      </c>
      <c r="N7" s="606">
        <f>N8+N12+N20+N25+N31+N36</f>
        <v>1333654</v>
      </c>
      <c r="O7" s="607">
        <f>O8+O12+O20+O25+O31+O36</f>
        <v>1260818</v>
      </c>
      <c r="P7" s="608">
        <f aca="true" t="shared" si="5" ref="P7:P21">O7+N7</f>
        <v>2594472</v>
      </c>
      <c r="Q7" s="610">
        <f>IF(ISERROR(L7/P7-1),"         /0",(L7/P7-1))</f>
        <v>0.081645899435415</v>
      </c>
    </row>
    <row r="8" spans="1:17" s="617" customFormat="1" ht="18.75" customHeight="1">
      <c r="A8" s="612" t="s">
        <v>208</v>
      </c>
      <c r="B8" s="613">
        <f>SUM(B9:B11)</f>
        <v>109338</v>
      </c>
      <c r="C8" s="614">
        <f>SUM(C9:C11)</f>
        <v>113955</v>
      </c>
      <c r="D8" s="614">
        <f t="shared" si="0"/>
        <v>223293</v>
      </c>
      <c r="E8" s="615">
        <f t="shared" si="1"/>
        <v>0.42673024184686537</v>
      </c>
      <c r="F8" s="613">
        <f>SUM(F9:F11)</f>
        <v>98574</v>
      </c>
      <c r="G8" s="614">
        <f>SUM(G9:G11)</f>
        <v>102828</v>
      </c>
      <c r="H8" s="614">
        <f t="shared" si="2"/>
        <v>201402</v>
      </c>
      <c r="I8" s="616">
        <f>IF(ISERROR(D8/H8-1),"         /0",IF(D8/H8&gt;5,"  *  ",(D8/H8-1)))</f>
        <v>0.10869306163791825</v>
      </c>
      <c r="J8" s="613">
        <f>SUM(J9:J11)</f>
        <v>551134</v>
      </c>
      <c r="K8" s="614">
        <f>SUM(K9:K11)</f>
        <v>544102</v>
      </c>
      <c r="L8" s="614">
        <f t="shared" si="3"/>
        <v>1095236</v>
      </c>
      <c r="M8" s="615">
        <f t="shared" si="4"/>
        <v>0.39027758970886933</v>
      </c>
      <c r="N8" s="613">
        <f>SUM(N9:N11)</f>
        <v>491088</v>
      </c>
      <c r="O8" s="614">
        <f>SUM(O9:O11)</f>
        <v>482514</v>
      </c>
      <c r="P8" s="614">
        <f t="shared" si="5"/>
        <v>973602</v>
      </c>
      <c r="Q8" s="616">
        <f>IF(ISERROR(L8/P8-1),"         /0",IF(L8/P8&gt;5,"  *  ",(L8/P8-1)))</f>
        <v>0.124931953714146</v>
      </c>
    </row>
    <row r="9" spans="1:17" ht="18.75" customHeight="1">
      <c r="A9" s="618" t="s">
        <v>209</v>
      </c>
      <c r="B9" s="619">
        <v>105179</v>
      </c>
      <c r="C9" s="620">
        <v>110808</v>
      </c>
      <c r="D9" s="620">
        <f t="shared" si="0"/>
        <v>215987</v>
      </c>
      <c r="E9" s="621">
        <f t="shared" si="1"/>
        <v>0.4127679091855943</v>
      </c>
      <c r="F9" s="619">
        <v>94856</v>
      </c>
      <c r="G9" s="620">
        <v>100444</v>
      </c>
      <c r="H9" s="620">
        <f t="shared" si="2"/>
        <v>195300</v>
      </c>
      <c r="I9" s="622">
        <f aca="true" t="shared" si="6" ref="I9:I36">IF(ISERROR(D9/H9-1),"         /0",IF(D9/H9&gt;5,"  *  ",(D9/H9-1)))</f>
        <v>0.10592421915002559</v>
      </c>
      <c r="J9" s="619">
        <v>529038</v>
      </c>
      <c r="K9" s="620">
        <v>529028</v>
      </c>
      <c r="L9" s="620">
        <f t="shared" si="3"/>
        <v>1058066</v>
      </c>
      <c r="M9" s="621">
        <f t="shared" si="4"/>
        <v>0.3770323914050529</v>
      </c>
      <c r="N9" s="620">
        <v>470662</v>
      </c>
      <c r="O9" s="620">
        <v>469515</v>
      </c>
      <c r="P9" s="620">
        <f t="shared" si="5"/>
        <v>940177</v>
      </c>
      <c r="Q9" s="622">
        <f aca="true" t="shared" si="7" ref="Q9:Q36">IF(ISERROR(L9/P9-1),"         /0",IF(L9/P9&gt;5,"  *  ",(L9/P9-1)))</f>
        <v>0.12539021907576986</v>
      </c>
    </row>
    <row r="10" spans="1:17" ht="18.75" customHeight="1">
      <c r="A10" s="618" t="s">
        <v>210</v>
      </c>
      <c r="B10" s="619">
        <v>3589</v>
      </c>
      <c r="C10" s="620">
        <v>2598</v>
      </c>
      <c r="D10" s="620">
        <f t="shared" si="0"/>
        <v>6187</v>
      </c>
      <c r="E10" s="621">
        <f t="shared" si="1"/>
        <v>0.011823836870419387</v>
      </c>
      <c r="F10" s="619">
        <v>3278</v>
      </c>
      <c r="G10" s="620">
        <v>2047</v>
      </c>
      <c r="H10" s="620">
        <f>G10+F10</f>
        <v>5325</v>
      </c>
      <c r="I10" s="622">
        <f t="shared" si="6"/>
        <v>0.16187793427230046</v>
      </c>
      <c r="J10" s="619">
        <v>19412</v>
      </c>
      <c r="K10" s="620">
        <v>12792</v>
      </c>
      <c r="L10" s="620">
        <f>K10+J10</f>
        <v>32204</v>
      </c>
      <c r="M10" s="621">
        <f t="shared" si="4"/>
        <v>0.011475608452410647</v>
      </c>
      <c r="N10" s="620">
        <v>17959</v>
      </c>
      <c r="O10" s="620">
        <v>11122</v>
      </c>
      <c r="P10" s="620">
        <f>O10+N10</f>
        <v>29081</v>
      </c>
      <c r="Q10" s="622">
        <f t="shared" si="7"/>
        <v>0.10738970461813557</v>
      </c>
    </row>
    <row r="11" spans="1:17" ht="18.75" customHeight="1" thickBot="1">
      <c r="A11" s="623" t="s">
        <v>211</v>
      </c>
      <c r="B11" s="624">
        <v>570</v>
      </c>
      <c r="C11" s="625">
        <v>549</v>
      </c>
      <c r="D11" s="625">
        <f t="shared" si="0"/>
        <v>1119</v>
      </c>
      <c r="E11" s="626">
        <f t="shared" si="1"/>
        <v>0.0021384957908516717</v>
      </c>
      <c r="F11" s="624">
        <v>440</v>
      </c>
      <c r="G11" s="625">
        <v>337</v>
      </c>
      <c r="H11" s="625">
        <f t="shared" si="2"/>
        <v>777</v>
      </c>
      <c r="I11" s="627">
        <f t="shared" si="6"/>
        <v>0.44015444015444016</v>
      </c>
      <c r="J11" s="624">
        <v>2684</v>
      </c>
      <c r="K11" s="625">
        <v>2282</v>
      </c>
      <c r="L11" s="625">
        <f t="shared" si="3"/>
        <v>4966</v>
      </c>
      <c r="M11" s="626">
        <f t="shared" si="4"/>
        <v>0.0017695898514057656</v>
      </c>
      <c r="N11" s="625">
        <v>2467</v>
      </c>
      <c r="O11" s="625">
        <v>1877</v>
      </c>
      <c r="P11" s="625">
        <f t="shared" si="5"/>
        <v>4344</v>
      </c>
      <c r="Q11" s="627">
        <f t="shared" si="7"/>
        <v>0.1431860036832413</v>
      </c>
    </row>
    <row r="12" spans="1:17" s="617" customFormat="1" ht="18.75" customHeight="1">
      <c r="A12" s="612" t="s">
        <v>172</v>
      </c>
      <c r="B12" s="613">
        <f>SUM(B13:B19)</f>
        <v>61340</v>
      </c>
      <c r="C12" s="614">
        <f>SUM(C13:C19)</f>
        <v>57404</v>
      </c>
      <c r="D12" s="614">
        <f t="shared" si="0"/>
        <v>118744</v>
      </c>
      <c r="E12" s="615">
        <f t="shared" si="1"/>
        <v>0.22692899391321797</v>
      </c>
      <c r="F12" s="613">
        <f>SUM(F13:F19)</f>
        <v>59599</v>
      </c>
      <c r="G12" s="614">
        <f>SUM(G13:G19)</f>
        <v>56142</v>
      </c>
      <c r="H12" s="614">
        <f t="shared" si="2"/>
        <v>115741</v>
      </c>
      <c r="I12" s="616">
        <f t="shared" si="6"/>
        <v>0.02594586188126935</v>
      </c>
      <c r="J12" s="613">
        <f>SUM(J13:J19)</f>
        <v>374461</v>
      </c>
      <c r="K12" s="614">
        <f>SUM(K13:K19)</f>
        <v>361855</v>
      </c>
      <c r="L12" s="614">
        <f t="shared" si="3"/>
        <v>736316</v>
      </c>
      <c r="M12" s="615">
        <f t="shared" si="4"/>
        <v>0.26237964579695683</v>
      </c>
      <c r="N12" s="613">
        <f>SUM(N13:N19)</f>
        <v>341710</v>
      </c>
      <c r="O12" s="614">
        <f>SUM(O13:O19)</f>
        <v>330690</v>
      </c>
      <c r="P12" s="614">
        <f t="shared" si="5"/>
        <v>672400</v>
      </c>
      <c r="Q12" s="616">
        <f t="shared" si="7"/>
        <v>0.09505651397977388</v>
      </c>
    </row>
    <row r="13" spans="1:17" ht="18.75" customHeight="1">
      <c r="A13" s="628" t="s">
        <v>212</v>
      </c>
      <c r="B13" s="629">
        <v>16696</v>
      </c>
      <c r="C13" s="630">
        <v>14443</v>
      </c>
      <c r="D13" s="630">
        <f t="shared" si="0"/>
        <v>31139</v>
      </c>
      <c r="E13" s="631">
        <f t="shared" si="1"/>
        <v>0.059509044174557824</v>
      </c>
      <c r="F13" s="629">
        <v>11067</v>
      </c>
      <c r="G13" s="630">
        <v>10040</v>
      </c>
      <c r="H13" s="630">
        <f t="shared" si="2"/>
        <v>21107</v>
      </c>
      <c r="I13" s="632">
        <f t="shared" si="6"/>
        <v>0.47529255697162087</v>
      </c>
      <c r="J13" s="629">
        <v>88360</v>
      </c>
      <c r="K13" s="630">
        <v>85478</v>
      </c>
      <c r="L13" s="630">
        <f t="shared" si="3"/>
        <v>173838</v>
      </c>
      <c r="M13" s="631">
        <f t="shared" si="4"/>
        <v>0.061945622349713146</v>
      </c>
      <c r="N13" s="630">
        <v>63137</v>
      </c>
      <c r="O13" s="630">
        <v>60202</v>
      </c>
      <c r="P13" s="630">
        <f t="shared" si="5"/>
        <v>123339</v>
      </c>
      <c r="Q13" s="632">
        <f t="shared" si="7"/>
        <v>0.409432539586019</v>
      </c>
    </row>
    <row r="14" spans="1:17" ht="18.75" customHeight="1">
      <c r="A14" s="628" t="s">
        <v>213</v>
      </c>
      <c r="B14" s="629">
        <v>15013</v>
      </c>
      <c r="C14" s="630">
        <v>13484</v>
      </c>
      <c r="D14" s="630">
        <f aca="true" t="shared" si="8" ref="D14:D19">C14+B14</f>
        <v>28497</v>
      </c>
      <c r="E14" s="631">
        <f t="shared" si="1"/>
        <v>0.05445997725817702</v>
      </c>
      <c r="F14" s="629">
        <v>16153</v>
      </c>
      <c r="G14" s="630">
        <v>15482</v>
      </c>
      <c r="H14" s="630">
        <f aca="true" t="shared" si="9" ref="H14:H19">G14+F14</f>
        <v>31635</v>
      </c>
      <c r="I14" s="632">
        <f t="shared" si="6"/>
        <v>-0.09919393077287819</v>
      </c>
      <c r="J14" s="629">
        <v>93835</v>
      </c>
      <c r="K14" s="630">
        <v>91208</v>
      </c>
      <c r="L14" s="630">
        <f aca="true" t="shared" si="10" ref="L14:L19">K14+J14</f>
        <v>185043</v>
      </c>
      <c r="M14" s="631">
        <f t="shared" si="4"/>
        <v>0.06593842425970138</v>
      </c>
      <c r="N14" s="630">
        <v>81765</v>
      </c>
      <c r="O14" s="630">
        <v>83459</v>
      </c>
      <c r="P14" s="630">
        <f aca="true" t="shared" si="11" ref="P14:P19">O14+N14</f>
        <v>165224</v>
      </c>
      <c r="Q14" s="632">
        <f t="shared" si="7"/>
        <v>0.11995230717087102</v>
      </c>
    </row>
    <row r="15" spans="1:17" ht="18.75" customHeight="1">
      <c r="A15" s="628" t="s">
        <v>214</v>
      </c>
      <c r="B15" s="629">
        <v>10349</v>
      </c>
      <c r="C15" s="630">
        <v>10964</v>
      </c>
      <c r="D15" s="630">
        <f>C15+B15</f>
        <v>21313</v>
      </c>
      <c r="E15" s="631">
        <f t="shared" si="1"/>
        <v>0.04073079605935807</v>
      </c>
      <c r="F15" s="629">
        <v>16828</v>
      </c>
      <c r="G15" s="630">
        <v>15740</v>
      </c>
      <c r="H15" s="630">
        <f>G15+F15</f>
        <v>32568</v>
      </c>
      <c r="I15" s="632">
        <f>IF(ISERROR(D15/H15-1),"         /0",IF(D15/H15&gt;5,"  *  ",(D15/H15-1)))</f>
        <v>-0.34558462294276593</v>
      </c>
      <c r="J15" s="629">
        <v>74251</v>
      </c>
      <c r="K15" s="630">
        <v>68249</v>
      </c>
      <c r="L15" s="630">
        <f>K15+J15</f>
        <v>142500</v>
      </c>
      <c r="M15" s="631">
        <f t="shared" si="4"/>
        <v>0.05077860528097495</v>
      </c>
      <c r="N15" s="630">
        <v>104297</v>
      </c>
      <c r="O15" s="630">
        <v>95208</v>
      </c>
      <c r="P15" s="630">
        <f>O15+N15</f>
        <v>199505</v>
      </c>
      <c r="Q15" s="632">
        <f>IF(ISERROR(L15/P15-1),"         /0",IF(L15/P15&gt;5,"  *  ",(L15/P15-1)))</f>
        <v>-0.285732187163229</v>
      </c>
    </row>
    <row r="16" spans="1:17" ht="18.75" customHeight="1">
      <c r="A16" s="628" t="s">
        <v>215</v>
      </c>
      <c r="B16" s="629">
        <v>7097</v>
      </c>
      <c r="C16" s="630">
        <v>6430</v>
      </c>
      <c r="D16" s="630">
        <f>C16+B16</f>
        <v>13527</v>
      </c>
      <c r="E16" s="631">
        <f t="shared" si="1"/>
        <v>0.02585114616876726</v>
      </c>
      <c r="F16" s="629">
        <v>5521</v>
      </c>
      <c r="G16" s="630">
        <v>5057</v>
      </c>
      <c r="H16" s="630">
        <f>G16+F16</f>
        <v>10578</v>
      </c>
      <c r="I16" s="632">
        <f>IF(ISERROR(D16/H16-1),"         /0",IF(D16/H16&gt;5,"  *  ",(D16/H16-1)))</f>
        <v>0.27878615995462286</v>
      </c>
      <c r="J16" s="629">
        <v>41461</v>
      </c>
      <c r="K16" s="630">
        <v>41197</v>
      </c>
      <c r="L16" s="630">
        <f>K16+J16</f>
        <v>82658</v>
      </c>
      <c r="M16" s="631">
        <f t="shared" si="4"/>
        <v>0.029454441791683</v>
      </c>
      <c r="N16" s="630">
        <v>29111</v>
      </c>
      <c r="O16" s="630">
        <v>29018</v>
      </c>
      <c r="P16" s="630">
        <f>O16+N16</f>
        <v>58129</v>
      </c>
      <c r="Q16" s="632">
        <f>IF(ISERROR(L16/P16-1),"         /0",IF(L16/P16&gt;5,"  *  ",(L16/P16-1)))</f>
        <v>0.4219752619174595</v>
      </c>
    </row>
    <row r="17" spans="1:17" ht="18.75" customHeight="1">
      <c r="A17" s="628" t="s">
        <v>216</v>
      </c>
      <c r="B17" s="629">
        <v>6569</v>
      </c>
      <c r="C17" s="630">
        <v>6724</v>
      </c>
      <c r="D17" s="630">
        <f t="shared" si="8"/>
        <v>13293</v>
      </c>
      <c r="E17" s="631">
        <f t="shared" si="1"/>
        <v>0.02540395401947388</v>
      </c>
      <c r="F17" s="629">
        <v>4765</v>
      </c>
      <c r="G17" s="630">
        <v>5028</v>
      </c>
      <c r="H17" s="630">
        <f t="shared" si="9"/>
        <v>9793</v>
      </c>
      <c r="I17" s="632">
        <f t="shared" si="6"/>
        <v>0.3573981415296641</v>
      </c>
      <c r="J17" s="629">
        <v>41425</v>
      </c>
      <c r="K17" s="630">
        <v>41997</v>
      </c>
      <c r="L17" s="630">
        <f t="shared" si="10"/>
        <v>83422</v>
      </c>
      <c r="M17" s="631">
        <f t="shared" si="4"/>
        <v>0.029726686384206964</v>
      </c>
      <c r="N17" s="630">
        <v>30240</v>
      </c>
      <c r="O17" s="630">
        <v>31049</v>
      </c>
      <c r="P17" s="630">
        <f t="shared" si="11"/>
        <v>61289</v>
      </c>
      <c r="Q17" s="632">
        <f t="shared" si="7"/>
        <v>0.36112516112189796</v>
      </c>
    </row>
    <row r="18" spans="1:17" ht="18.75" customHeight="1">
      <c r="A18" s="628" t="s">
        <v>217</v>
      </c>
      <c r="B18" s="629">
        <v>4313</v>
      </c>
      <c r="C18" s="630">
        <v>4032</v>
      </c>
      <c r="D18" s="630">
        <f>C18+B18</f>
        <v>8345</v>
      </c>
      <c r="E18" s="631">
        <f t="shared" si="1"/>
        <v>0.015947942247236103</v>
      </c>
      <c r="F18" s="629">
        <v>4057</v>
      </c>
      <c r="G18" s="630">
        <v>3583</v>
      </c>
      <c r="H18" s="630">
        <f>G18+F18</f>
        <v>7640</v>
      </c>
      <c r="I18" s="632">
        <f t="shared" si="6"/>
        <v>0.0922774869109948</v>
      </c>
      <c r="J18" s="629">
        <v>26586</v>
      </c>
      <c r="K18" s="630">
        <v>25574</v>
      </c>
      <c r="L18" s="630">
        <f>K18+J18</f>
        <v>52160</v>
      </c>
      <c r="M18" s="631">
        <f t="shared" si="4"/>
        <v>0.018586751238285286</v>
      </c>
      <c r="N18" s="630">
        <v>25556</v>
      </c>
      <c r="O18" s="630">
        <v>24490</v>
      </c>
      <c r="P18" s="630">
        <f>O18+N18</f>
        <v>50046</v>
      </c>
      <c r="Q18" s="632">
        <f t="shared" si="7"/>
        <v>0.042241138152899316</v>
      </c>
    </row>
    <row r="19" spans="1:17" ht="18.75" customHeight="1" thickBot="1">
      <c r="A19" s="628" t="s">
        <v>218</v>
      </c>
      <c r="B19" s="629">
        <v>1303</v>
      </c>
      <c r="C19" s="630">
        <v>1327</v>
      </c>
      <c r="D19" s="630">
        <f t="shared" si="8"/>
        <v>2630</v>
      </c>
      <c r="E19" s="631">
        <f t="shared" si="1"/>
        <v>0.005026133985647808</v>
      </c>
      <c r="F19" s="629">
        <v>1208</v>
      </c>
      <c r="G19" s="630">
        <v>1212</v>
      </c>
      <c r="H19" s="630">
        <f t="shared" si="9"/>
        <v>2420</v>
      </c>
      <c r="I19" s="632">
        <f t="shared" si="6"/>
        <v>0.08677685950413228</v>
      </c>
      <c r="J19" s="629">
        <v>8543</v>
      </c>
      <c r="K19" s="630">
        <v>8152</v>
      </c>
      <c r="L19" s="630">
        <f t="shared" si="10"/>
        <v>16695</v>
      </c>
      <c r="M19" s="631">
        <f t="shared" si="4"/>
        <v>0.005949114492392118</v>
      </c>
      <c r="N19" s="630">
        <v>7604</v>
      </c>
      <c r="O19" s="630">
        <v>7264</v>
      </c>
      <c r="P19" s="630">
        <f t="shared" si="11"/>
        <v>14868</v>
      </c>
      <c r="Q19" s="632">
        <f t="shared" si="7"/>
        <v>0.12288135593220328</v>
      </c>
    </row>
    <row r="20" spans="1:17" s="617" customFormat="1" ht="18.75" customHeight="1">
      <c r="A20" s="612" t="s">
        <v>184</v>
      </c>
      <c r="B20" s="613">
        <f>SUM(B21:B24)</f>
        <v>36611</v>
      </c>
      <c r="C20" s="614">
        <f>SUM(C21:C24)</f>
        <v>33749</v>
      </c>
      <c r="D20" s="614">
        <f t="shared" si="0"/>
        <v>70360</v>
      </c>
      <c r="E20" s="615">
        <f t="shared" si="1"/>
        <v>0.13446341719778698</v>
      </c>
      <c r="F20" s="613">
        <f>SUM(F21:F24)</f>
        <v>36242</v>
      </c>
      <c r="G20" s="614">
        <f>SUM(G21:G24)</f>
        <v>36414</v>
      </c>
      <c r="H20" s="614">
        <f t="shared" si="2"/>
        <v>72656</v>
      </c>
      <c r="I20" s="616">
        <f t="shared" si="6"/>
        <v>-0.03160096894957054</v>
      </c>
      <c r="J20" s="613">
        <f>SUM(J21:J24)</f>
        <v>200545</v>
      </c>
      <c r="K20" s="614">
        <f>SUM(K21:K24)</f>
        <v>160782</v>
      </c>
      <c r="L20" s="614">
        <f t="shared" si="3"/>
        <v>361327</v>
      </c>
      <c r="M20" s="615">
        <f t="shared" si="4"/>
        <v>0.12875565691479884</v>
      </c>
      <c r="N20" s="613">
        <f>SUM(N21:N24)</f>
        <v>204778</v>
      </c>
      <c r="O20" s="614">
        <f>SUM(O21:O24)</f>
        <v>171605</v>
      </c>
      <c r="P20" s="614">
        <f t="shared" si="5"/>
        <v>376383</v>
      </c>
      <c r="Q20" s="616">
        <f t="shared" si="7"/>
        <v>-0.04000180667033315</v>
      </c>
    </row>
    <row r="21" spans="1:17" ht="18.75" customHeight="1">
      <c r="A21" s="628" t="s">
        <v>219</v>
      </c>
      <c r="B21" s="629">
        <v>28211</v>
      </c>
      <c r="C21" s="630">
        <v>26311</v>
      </c>
      <c r="D21" s="630">
        <f t="shared" si="0"/>
        <v>54522</v>
      </c>
      <c r="E21" s="631">
        <f t="shared" si="1"/>
        <v>0.10419577078535733</v>
      </c>
      <c r="F21" s="629">
        <v>28288</v>
      </c>
      <c r="G21" s="630">
        <v>28983</v>
      </c>
      <c r="H21" s="630">
        <f t="shared" si="2"/>
        <v>57271</v>
      </c>
      <c r="I21" s="632">
        <f t="shared" si="6"/>
        <v>-0.047999860313247544</v>
      </c>
      <c r="J21" s="629">
        <v>149507</v>
      </c>
      <c r="K21" s="630">
        <v>124486</v>
      </c>
      <c r="L21" s="630">
        <f t="shared" si="3"/>
        <v>273993</v>
      </c>
      <c r="M21" s="631">
        <f t="shared" si="4"/>
        <v>0.09763496418772048</v>
      </c>
      <c r="N21" s="629">
        <v>152613</v>
      </c>
      <c r="O21" s="630">
        <v>134756</v>
      </c>
      <c r="P21" s="620">
        <f t="shared" si="5"/>
        <v>287369</v>
      </c>
      <c r="Q21" s="632">
        <f t="shared" si="7"/>
        <v>-0.0465464263716685</v>
      </c>
    </row>
    <row r="22" spans="1:17" ht="18.75" customHeight="1">
      <c r="A22" s="628" t="s">
        <v>220</v>
      </c>
      <c r="B22" s="629">
        <v>7362</v>
      </c>
      <c r="C22" s="630">
        <v>7438</v>
      </c>
      <c r="D22" s="630">
        <f>C22+B22</f>
        <v>14800</v>
      </c>
      <c r="E22" s="631">
        <f t="shared" si="1"/>
        <v>0.028283947904025684</v>
      </c>
      <c r="F22" s="629">
        <v>7057</v>
      </c>
      <c r="G22" s="630">
        <v>7431</v>
      </c>
      <c r="H22" s="630">
        <f>G22+F22</f>
        <v>14488</v>
      </c>
      <c r="I22" s="632">
        <f>IF(ISERROR(D22/H22-1),"         /0",IF(D22/H22&gt;5,"  *  ",(D22/H22-1)))</f>
        <v>0.021535063500828233</v>
      </c>
      <c r="J22" s="629">
        <v>42133</v>
      </c>
      <c r="K22" s="630">
        <v>36296</v>
      </c>
      <c r="L22" s="630">
        <f>K22+J22</f>
        <v>78429</v>
      </c>
      <c r="M22" s="631">
        <f t="shared" si="4"/>
        <v>0.027947475323379538</v>
      </c>
      <c r="N22" s="629">
        <v>43650</v>
      </c>
      <c r="O22" s="630">
        <v>36849</v>
      </c>
      <c r="P22" s="620">
        <f>O22+N22</f>
        <v>80499</v>
      </c>
      <c r="Q22" s="632">
        <f>IF(ISERROR(L22/P22-1),"         /0",IF(L22/P22&gt;5,"  *  ",(L22/P22-1)))</f>
        <v>-0.025714605150374492</v>
      </c>
    </row>
    <row r="23" spans="1:17" ht="18.75" customHeight="1">
      <c r="A23" s="628" t="s">
        <v>221</v>
      </c>
      <c r="B23" s="629">
        <v>579</v>
      </c>
      <c r="C23" s="630"/>
      <c r="D23" s="630">
        <f>C23+B23</f>
        <v>579</v>
      </c>
      <c r="E23" s="631">
        <f t="shared" si="1"/>
        <v>0.0011065139078669508</v>
      </c>
      <c r="F23" s="629">
        <v>465</v>
      </c>
      <c r="G23" s="630"/>
      <c r="H23" s="630">
        <f>G23+F23</f>
        <v>465</v>
      </c>
      <c r="I23" s="632">
        <f>IF(ISERROR(D23/H23-1),"         /0",IF(D23/H23&gt;5,"  *  ",(D23/H23-1)))</f>
        <v>0.2451612903225806</v>
      </c>
      <c r="J23" s="629">
        <v>4418</v>
      </c>
      <c r="K23" s="630"/>
      <c r="L23" s="630">
        <f>K23+J23</f>
        <v>4418</v>
      </c>
      <c r="M23" s="631">
        <f t="shared" si="4"/>
        <v>0.001574314934255069</v>
      </c>
      <c r="N23" s="629">
        <v>4329</v>
      </c>
      <c r="O23" s="630">
        <v>0</v>
      </c>
      <c r="P23" s="620">
        <f>O23+N23</f>
        <v>4329</v>
      </c>
      <c r="Q23" s="632">
        <f>IF(ISERROR(L23/P23-1),"         /0",IF(L23/P23&gt;5,"  *  ",(L23/P23-1)))</f>
        <v>0.02055902055902048</v>
      </c>
    </row>
    <row r="24" spans="1:17" ht="18.75" customHeight="1" thickBot="1">
      <c r="A24" s="628" t="s">
        <v>218</v>
      </c>
      <c r="B24" s="629">
        <v>459</v>
      </c>
      <c r="C24" s="630">
        <v>0</v>
      </c>
      <c r="D24" s="630">
        <f>C24+B24</f>
        <v>459</v>
      </c>
      <c r="E24" s="631">
        <f t="shared" si="1"/>
        <v>0.0008771846005370128</v>
      </c>
      <c r="F24" s="629">
        <v>432</v>
      </c>
      <c r="G24" s="630">
        <v>0</v>
      </c>
      <c r="H24" s="630">
        <f aca="true" t="shared" si="12" ref="H24:H36">G24+F24</f>
        <v>432</v>
      </c>
      <c r="I24" s="632">
        <f t="shared" si="6"/>
        <v>0.0625</v>
      </c>
      <c r="J24" s="629">
        <v>4487</v>
      </c>
      <c r="K24" s="630">
        <v>0</v>
      </c>
      <c r="L24" s="630">
        <f aca="true" t="shared" si="13" ref="L24:L36">K24+J24</f>
        <v>4487</v>
      </c>
      <c r="M24" s="631">
        <f t="shared" si="4"/>
        <v>0.0015989024694437516</v>
      </c>
      <c r="N24" s="629">
        <v>4186</v>
      </c>
      <c r="O24" s="630">
        <v>0</v>
      </c>
      <c r="P24" s="620">
        <f aca="true" t="shared" si="14" ref="P24:P36">O24+N24</f>
        <v>4186</v>
      </c>
      <c r="Q24" s="632">
        <f t="shared" si="7"/>
        <v>0.07190635451505023</v>
      </c>
    </row>
    <row r="25" spans="1:17" s="617" customFormat="1" ht="18.75" customHeight="1">
      <c r="A25" s="612" t="s">
        <v>222</v>
      </c>
      <c r="B25" s="613">
        <f>SUM(B26:B30)</f>
        <v>52309</v>
      </c>
      <c r="C25" s="614">
        <f>SUM(C26:C30)</f>
        <v>47563</v>
      </c>
      <c r="D25" s="614">
        <f t="shared" si="0"/>
        <v>99872</v>
      </c>
      <c r="E25" s="615">
        <f t="shared" si="1"/>
        <v>0.19086313818046305</v>
      </c>
      <c r="F25" s="613">
        <f>SUM(F26:F30)</f>
        <v>46484</v>
      </c>
      <c r="G25" s="614">
        <f>SUM(G26:G30)</f>
        <v>49669</v>
      </c>
      <c r="H25" s="614">
        <f t="shared" si="12"/>
        <v>96153</v>
      </c>
      <c r="I25" s="616">
        <f t="shared" si="6"/>
        <v>0.03867794036587524</v>
      </c>
      <c r="J25" s="613">
        <f>SUM(J26:J30)</f>
        <v>283620</v>
      </c>
      <c r="K25" s="614">
        <f>SUM(K26:K30)</f>
        <v>265186</v>
      </c>
      <c r="L25" s="614">
        <f t="shared" si="13"/>
        <v>548806</v>
      </c>
      <c r="M25" s="615">
        <f t="shared" si="4"/>
        <v>0.19556212806898762</v>
      </c>
      <c r="N25" s="613">
        <f>SUM(N26:N30)</f>
        <v>261378</v>
      </c>
      <c r="O25" s="614">
        <f>SUM(O26:O30)</f>
        <v>247002</v>
      </c>
      <c r="P25" s="614">
        <f t="shared" si="14"/>
        <v>508380</v>
      </c>
      <c r="Q25" s="616">
        <f t="shared" si="7"/>
        <v>0.07951925724851483</v>
      </c>
    </row>
    <row r="26" spans="1:17" s="633" customFormat="1" ht="18.75" customHeight="1">
      <c r="A26" s="618" t="s">
        <v>223</v>
      </c>
      <c r="B26" s="619">
        <v>35059</v>
      </c>
      <c r="C26" s="620">
        <v>31102</v>
      </c>
      <c r="D26" s="620">
        <f t="shared" si="0"/>
        <v>66161</v>
      </c>
      <c r="E26" s="621">
        <f t="shared" si="1"/>
        <v>0.12643880251880021</v>
      </c>
      <c r="F26" s="619">
        <v>32895</v>
      </c>
      <c r="G26" s="620">
        <v>37694</v>
      </c>
      <c r="H26" s="620">
        <f t="shared" si="12"/>
        <v>70589</v>
      </c>
      <c r="I26" s="622">
        <f t="shared" si="6"/>
        <v>-0.06272932043236201</v>
      </c>
      <c r="J26" s="619">
        <v>184081</v>
      </c>
      <c r="K26" s="620">
        <v>176087</v>
      </c>
      <c r="L26" s="620">
        <f t="shared" si="13"/>
        <v>360168</v>
      </c>
      <c r="M26" s="621">
        <f t="shared" si="4"/>
        <v>0.1283426575918469</v>
      </c>
      <c r="N26" s="620">
        <v>178914</v>
      </c>
      <c r="O26" s="620">
        <v>174187</v>
      </c>
      <c r="P26" s="620">
        <f t="shared" si="14"/>
        <v>353101</v>
      </c>
      <c r="Q26" s="622">
        <f t="shared" si="7"/>
        <v>0.020014103613413825</v>
      </c>
    </row>
    <row r="27" spans="1:17" s="633" customFormat="1" ht="18.75" customHeight="1">
      <c r="A27" s="618" t="s">
        <v>224</v>
      </c>
      <c r="B27" s="619">
        <v>10537</v>
      </c>
      <c r="C27" s="620">
        <v>10372</v>
      </c>
      <c r="D27" s="620">
        <f>C27+B27</f>
        <v>20909</v>
      </c>
      <c r="E27" s="621">
        <f t="shared" si="1"/>
        <v>0.03995872072468061</v>
      </c>
      <c r="F27" s="619">
        <v>6387</v>
      </c>
      <c r="G27" s="620">
        <v>6184</v>
      </c>
      <c r="H27" s="620">
        <f>G27+F27</f>
        <v>12571</v>
      </c>
      <c r="I27" s="622">
        <f t="shared" si="6"/>
        <v>0.6632726115663035</v>
      </c>
      <c r="J27" s="619">
        <v>57321</v>
      </c>
      <c r="K27" s="620">
        <v>54220</v>
      </c>
      <c r="L27" s="620">
        <f>K27+J27</f>
        <v>111541</v>
      </c>
      <c r="M27" s="621">
        <f t="shared" si="4"/>
        <v>0.03974664148522966</v>
      </c>
      <c r="N27" s="620">
        <v>43078</v>
      </c>
      <c r="O27" s="620">
        <v>39278</v>
      </c>
      <c r="P27" s="620">
        <f>O27+N27</f>
        <v>82356</v>
      </c>
      <c r="Q27" s="622">
        <f t="shared" si="7"/>
        <v>0.35437612317256795</v>
      </c>
    </row>
    <row r="28" spans="1:17" s="633" customFormat="1" ht="18.75" customHeight="1">
      <c r="A28" s="618" t="s">
        <v>225</v>
      </c>
      <c r="B28" s="619">
        <v>2497</v>
      </c>
      <c r="C28" s="620">
        <v>2349</v>
      </c>
      <c r="D28" s="620">
        <f>C28+B28</f>
        <v>4846</v>
      </c>
      <c r="E28" s="621">
        <f t="shared" si="1"/>
        <v>0.009261081861007329</v>
      </c>
      <c r="F28" s="619">
        <v>3214</v>
      </c>
      <c r="G28" s="620">
        <v>2462</v>
      </c>
      <c r="H28" s="620">
        <f>G28+F28</f>
        <v>5676</v>
      </c>
      <c r="I28" s="622">
        <f>IF(ISERROR(D28/H28-1),"         /0",IF(D28/H28&gt;5,"  *  ",(D28/H28-1)))</f>
        <v>-0.1462297392529951</v>
      </c>
      <c r="J28" s="619">
        <v>17457</v>
      </c>
      <c r="K28" s="620">
        <v>14129</v>
      </c>
      <c r="L28" s="620">
        <f>K28+J28</f>
        <v>31586</v>
      </c>
      <c r="M28" s="621">
        <f t="shared" si="4"/>
        <v>0.011255389658981577</v>
      </c>
      <c r="N28" s="620">
        <v>17712</v>
      </c>
      <c r="O28" s="620">
        <v>14292</v>
      </c>
      <c r="P28" s="620">
        <f>O28+N28</f>
        <v>32004</v>
      </c>
      <c r="Q28" s="622">
        <f>IF(ISERROR(L28/P28-1),"         /0",IF(L28/P28&gt;5,"  *  ",(L28/P28-1)))</f>
        <v>-0.013060867391576081</v>
      </c>
    </row>
    <row r="29" spans="1:17" s="633" customFormat="1" ht="18.75" customHeight="1">
      <c r="A29" s="618" t="s">
        <v>226</v>
      </c>
      <c r="B29" s="619">
        <v>2039</v>
      </c>
      <c r="C29" s="620">
        <v>1651</v>
      </c>
      <c r="D29" s="620">
        <f>C29+B29</f>
        <v>3690</v>
      </c>
      <c r="E29" s="621">
        <f t="shared" si="1"/>
        <v>0.007051876200395593</v>
      </c>
      <c r="F29" s="619">
        <v>1853</v>
      </c>
      <c r="G29" s="620">
        <v>1367</v>
      </c>
      <c r="H29" s="620">
        <f>G29+F29</f>
        <v>3220</v>
      </c>
      <c r="I29" s="622">
        <f>IF(ISERROR(D29/H29-1),"         /0",IF(D29/H29&gt;5,"  *  ",(D29/H29-1)))</f>
        <v>0.14596273291925477</v>
      </c>
      <c r="J29" s="619">
        <v>10032</v>
      </c>
      <c r="K29" s="620">
        <v>8948</v>
      </c>
      <c r="L29" s="620">
        <f>K29+J29</f>
        <v>18980</v>
      </c>
      <c r="M29" s="621">
        <f t="shared" si="4"/>
        <v>0.006763353882336173</v>
      </c>
      <c r="N29" s="620">
        <v>10101</v>
      </c>
      <c r="O29" s="620">
        <v>8824</v>
      </c>
      <c r="P29" s="620">
        <f>O29+N29</f>
        <v>18925</v>
      </c>
      <c r="Q29" s="622">
        <f>IF(ISERROR(L29/P29-1),"         /0",IF(L29/P29&gt;5,"  *  ",(L29/P29-1)))</f>
        <v>0.0029062087186262353</v>
      </c>
    </row>
    <row r="30" spans="1:17" s="633" customFormat="1" ht="18.75" customHeight="1" thickBot="1">
      <c r="A30" s="618" t="s">
        <v>218</v>
      </c>
      <c r="B30" s="619">
        <v>2177</v>
      </c>
      <c r="C30" s="620">
        <v>2089</v>
      </c>
      <c r="D30" s="620">
        <f>C30+B30</f>
        <v>4266</v>
      </c>
      <c r="E30" s="621">
        <f t="shared" si="1"/>
        <v>0.008152656875579296</v>
      </c>
      <c r="F30" s="619">
        <v>2135</v>
      </c>
      <c r="G30" s="620">
        <v>1962</v>
      </c>
      <c r="H30" s="620">
        <f>G30+F30</f>
        <v>4097</v>
      </c>
      <c r="I30" s="622">
        <f t="shared" si="6"/>
        <v>0.041249694898706446</v>
      </c>
      <c r="J30" s="619">
        <v>14729</v>
      </c>
      <c r="K30" s="620">
        <v>11802</v>
      </c>
      <c r="L30" s="620">
        <f>K30+J30</f>
        <v>26531</v>
      </c>
      <c r="M30" s="621">
        <f t="shared" si="4"/>
        <v>0.009454085450593308</v>
      </c>
      <c r="N30" s="620">
        <v>11573</v>
      </c>
      <c r="O30" s="620">
        <v>10421</v>
      </c>
      <c r="P30" s="620">
        <f>O30+N30</f>
        <v>21994</v>
      </c>
      <c r="Q30" s="622">
        <f t="shared" si="7"/>
        <v>0.20628353187232884</v>
      </c>
    </row>
    <row r="31" spans="1:17" s="617" customFormat="1" ht="18.75" customHeight="1">
      <c r="A31" s="612" t="s">
        <v>198</v>
      </c>
      <c r="B31" s="613">
        <f>SUM(B32:B35)</f>
        <v>5192</v>
      </c>
      <c r="C31" s="614">
        <f>SUM(C32:C35)</f>
        <v>4404</v>
      </c>
      <c r="D31" s="614">
        <f aca="true" t="shared" si="15" ref="D31:D36">C31+B31</f>
        <v>9596</v>
      </c>
      <c r="E31" s="615">
        <f t="shared" si="1"/>
        <v>0.018338700276150706</v>
      </c>
      <c r="F31" s="613">
        <f>SUM(F32:F35)</f>
        <v>5776</v>
      </c>
      <c r="G31" s="614">
        <f>SUM(G32:G35)</f>
        <v>5103</v>
      </c>
      <c r="H31" s="614">
        <f t="shared" si="12"/>
        <v>10879</v>
      </c>
      <c r="I31" s="616">
        <f t="shared" si="6"/>
        <v>-0.11793363360602993</v>
      </c>
      <c r="J31" s="613">
        <f>SUM(J32:J35)</f>
        <v>28446</v>
      </c>
      <c r="K31" s="614">
        <f>SUM(K32:K35)</f>
        <v>27111</v>
      </c>
      <c r="L31" s="614">
        <f t="shared" si="13"/>
        <v>55557</v>
      </c>
      <c r="M31" s="615">
        <f t="shared" si="4"/>
        <v>0.01979724191996579</v>
      </c>
      <c r="N31" s="613">
        <f>SUM(N32:N35)</f>
        <v>30332</v>
      </c>
      <c r="O31" s="614">
        <f>SUM(O32:O35)</f>
        <v>27801</v>
      </c>
      <c r="P31" s="614">
        <f t="shared" si="14"/>
        <v>58133</v>
      </c>
      <c r="Q31" s="616">
        <f t="shared" si="7"/>
        <v>-0.04431218068910947</v>
      </c>
    </row>
    <row r="32" spans="1:17" ht="18.75" customHeight="1">
      <c r="A32" s="618" t="s">
        <v>227</v>
      </c>
      <c r="B32" s="619">
        <v>3541</v>
      </c>
      <c r="C32" s="620">
        <v>3235</v>
      </c>
      <c r="D32" s="620">
        <f t="shared" si="15"/>
        <v>6776</v>
      </c>
      <c r="E32" s="621">
        <f t="shared" si="1"/>
        <v>0.012949461553897165</v>
      </c>
      <c r="F32" s="619">
        <v>4047</v>
      </c>
      <c r="G32" s="620">
        <v>3840</v>
      </c>
      <c r="H32" s="620">
        <f t="shared" si="12"/>
        <v>7887</v>
      </c>
      <c r="I32" s="622">
        <f t="shared" si="6"/>
        <v>-0.1408647140864714</v>
      </c>
      <c r="J32" s="619">
        <v>20183</v>
      </c>
      <c r="K32" s="620">
        <v>18979</v>
      </c>
      <c r="L32" s="620">
        <f t="shared" si="13"/>
        <v>39162</v>
      </c>
      <c r="M32" s="621">
        <f t="shared" si="4"/>
        <v>0.013955029754480989</v>
      </c>
      <c r="N32" s="620">
        <v>21591</v>
      </c>
      <c r="O32" s="620">
        <v>19963</v>
      </c>
      <c r="P32" s="620">
        <f t="shared" si="14"/>
        <v>41554</v>
      </c>
      <c r="Q32" s="622">
        <f t="shared" si="7"/>
        <v>-0.057563652115319774</v>
      </c>
    </row>
    <row r="33" spans="1:17" ht="18.75" customHeight="1">
      <c r="A33" s="618" t="s">
        <v>228</v>
      </c>
      <c r="B33" s="619">
        <v>1538</v>
      </c>
      <c r="C33" s="620">
        <v>930</v>
      </c>
      <c r="D33" s="620">
        <f>C33+B33</f>
        <v>2468</v>
      </c>
      <c r="E33" s="621">
        <f t="shared" si="1"/>
        <v>0.004716539420752391</v>
      </c>
      <c r="F33" s="619">
        <v>1664</v>
      </c>
      <c r="G33" s="620">
        <v>1079</v>
      </c>
      <c r="H33" s="620">
        <f>G33+F33</f>
        <v>2743</v>
      </c>
      <c r="I33" s="622">
        <f>IF(ISERROR(D33/H33-1),"         /0",IF(D33/H33&gt;5,"  *  ",(D33/H33-1)))</f>
        <v>-0.10025519504192493</v>
      </c>
      <c r="J33" s="619">
        <v>7452</v>
      </c>
      <c r="K33" s="620">
        <v>6954</v>
      </c>
      <c r="L33" s="620">
        <f>K33+J33</f>
        <v>14406</v>
      </c>
      <c r="M33" s="621">
        <f t="shared" si="4"/>
        <v>0.005133449738089299</v>
      </c>
      <c r="N33" s="620">
        <v>7753</v>
      </c>
      <c r="O33" s="620">
        <v>6679</v>
      </c>
      <c r="P33" s="620">
        <f>O33+N33</f>
        <v>14432</v>
      </c>
      <c r="Q33" s="622">
        <f>IF(ISERROR(L33/P33-1),"         /0",IF(L33/P33&gt;5,"  *  ",(L33/P33-1)))</f>
        <v>-0.001801552106430182</v>
      </c>
    </row>
    <row r="34" spans="1:17" ht="18.75" customHeight="1">
      <c r="A34" s="618" t="s">
        <v>229</v>
      </c>
      <c r="B34" s="619">
        <v>97</v>
      </c>
      <c r="C34" s="620">
        <v>239</v>
      </c>
      <c r="D34" s="620">
        <f>C34+B34</f>
        <v>336</v>
      </c>
      <c r="E34" s="621">
        <f t="shared" si="1"/>
        <v>0.0006421220605238264</v>
      </c>
      <c r="F34" s="619">
        <v>50</v>
      </c>
      <c r="G34" s="620">
        <v>184</v>
      </c>
      <c r="H34" s="620">
        <f>G34+F34</f>
        <v>234</v>
      </c>
      <c r="I34" s="622">
        <f t="shared" si="6"/>
        <v>0.4358974358974359</v>
      </c>
      <c r="J34" s="619">
        <v>714</v>
      </c>
      <c r="K34" s="620">
        <v>1178</v>
      </c>
      <c r="L34" s="620">
        <f>K34+J34</f>
        <v>1892</v>
      </c>
      <c r="M34" s="621">
        <f t="shared" si="4"/>
        <v>0.0006741973416954709</v>
      </c>
      <c r="N34" s="620">
        <v>743</v>
      </c>
      <c r="O34" s="620">
        <v>1159</v>
      </c>
      <c r="P34" s="620">
        <f>O34+N34</f>
        <v>1902</v>
      </c>
      <c r="Q34" s="622">
        <f t="shared" si="7"/>
        <v>-0.00525762355415349</v>
      </c>
    </row>
    <row r="35" spans="1:17" ht="18.75" customHeight="1" thickBot="1">
      <c r="A35" s="618" t="s">
        <v>218</v>
      </c>
      <c r="B35" s="619">
        <v>16</v>
      </c>
      <c r="C35" s="620">
        <v>0</v>
      </c>
      <c r="D35" s="620">
        <f>C35+B35</f>
        <v>16</v>
      </c>
      <c r="E35" s="621">
        <f t="shared" si="1"/>
        <v>3.0577240977325065E-05</v>
      </c>
      <c r="F35" s="619">
        <v>15</v>
      </c>
      <c r="G35" s="620">
        <v>0</v>
      </c>
      <c r="H35" s="620">
        <f>G35+F35</f>
        <v>15</v>
      </c>
      <c r="I35" s="622">
        <f t="shared" si="6"/>
        <v>0.06666666666666665</v>
      </c>
      <c r="J35" s="619">
        <v>97</v>
      </c>
      <c r="K35" s="620">
        <v>0</v>
      </c>
      <c r="L35" s="620">
        <f>K35+J35</f>
        <v>97</v>
      </c>
      <c r="M35" s="621">
        <f t="shared" si="4"/>
        <v>3.456508570003207E-05</v>
      </c>
      <c r="N35" s="620">
        <v>245</v>
      </c>
      <c r="O35" s="620">
        <v>0</v>
      </c>
      <c r="P35" s="620">
        <f>O35+N35</f>
        <v>245</v>
      </c>
      <c r="Q35" s="622">
        <f t="shared" si="7"/>
        <v>-0.6040816326530613</v>
      </c>
    </row>
    <row r="36" spans="1:17" ht="18.75" customHeight="1" thickBot="1">
      <c r="A36" s="634" t="s">
        <v>202</v>
      </c>
      <c r="B36" s="635">
        <v>1109</v>
      </c>
      <c r="C36" s="636">
        <v>291</v>
      </c>
      <c r="D36" s="636">
        <f t="shared" si="15"/>
        <v>1400</v>
      </c>
      <c r="E36" s="637">
        <f t="shared" si="1"/>
        <v>0.002675508585515943</v>
      </c>
      <c r="F36" s="635">
        <v>693</v>
      </c>
      <c r="G36" s="636">
        <v>172</v>
      </c>
      <c r="H36" s="636">
        <f t="shared" si="12"/>
        <v>865</v>
      </c>
      <c r="I36" s="638">
        <f t="shared" si="6"/>
        <v>0.6184971098265897</v>
      </c>
      <c r="J36" s="635">
        <v>6938</v>
      </c>
      <c r="K36" s="636">
        <v>2120</v>
      </c>
      <c r="L36" s="636">
        <f t="shared" si="13"/>
        <v>9058</v>
      </c>
      <c r="M36" s="637">
        <f t="shared" si="4"/>
        <v>0.0032277375904215515</v>
      </c>
      <c r="N36" s="635">
        <v>4368</v>
      </c>
      <c r="O36" s="636">
        <v>1206</v>
      </c>
      <c r="P36" s="636">
        <f t="shared" si="14"/>
        <v>5574</v>
      </c>
      <c r="Q36" s="638">
        <f t="shared" si="7"/>
        <v>0.6250448510943667</v>
      </c>
    </row>
    <row r="37" ht="14.25">
      <c r="A37" s="282" t="s">
        <v>230</v>
      </c>
    </row>
    <row r="38" ht="14.25">
      <c r="A38" s="282" t="s">
        <v>67</v>
      </c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37:Q65536 I37:I65536 Q3:Q6 I3:I6">
    <cfRule type="cellIs" priority="1" dxfId="0" operator="lessThan" stopIfTrue="1">
      <formula>0</formula>
    </cfRule>
  </conditionalFormatting>
  <conditionalFormatting sqref="I7:I36 Q7:Q3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Q58"/>
  <sheetViews>
    <sheetView showGridLines="0" zoomScale="85" zoomScaleNormal="85" zoomScalePageLayoutView="0" workbookViewId="0" topLeftCell="A1">
      <selection activeCell="L27" sqref="L27"/>
    </sheetView>
  </sheetViews>
  <sheetFormatPr defaultColWidth="9.140625" defaultRowHeight="12.75"/>
  <cols>
    <col min="1" max="1" width="19.140625" style="639" customWidth="1"/>
    <col min="2" max="4" width="9.7109375" style="639" bestFit="1" customWidth="1"/>
    <col min="5" max="5" width="10.7109375" style="639" bestFit="1" customWidth="1"/>
    <col min="6" max="8" width="9.7109375" style="639" bestFit="1" customWidth="1"/>
    <col min="9" max="9" width="9.421875" style="639" bestFit="1" customWidth="1"/>
    <col min="10" max="10" width="12.140625" style="639" customWidth="1"/>
    <col min="11" max="11" width="11.7109375" style="639" customWidth="1"/>
    <col min="12" max="12" width="12.28125" style="639" customWidth="1"/>
    <col min="13" max="13" width="10.7109375" style="639" bestFit="1" customWidth="1"/>
    <col min="14" max="14" width="11.57421875" style="639" customWidth="1"/>
    <col min="15" max="15" width="12.7109375" style="639" customWidth="1"/>
    <col min="16" max="16" width="12.140625" style="639" customWidth="1"/>
    <col min="17" max="17" width="9.421875" style="639" bestFit="1" customWidth="1"/>
    <col min="18" max="16384" width="9.140625" style="639" customWidth="1"/>
  </cols>
  <sheetData>
    <row r="1" spans="16:17" ht="18.75" thickBot="1">
      <c r="P1" s="640" t="s">
        <v>0</v>
      </c>
      <c r="Q1" s="641"/>
    </row>
    <row r="2" ht="5.25" customHeight="1" thickBot="1"/>
    <row r="3" spans="1:17" ht="30" customHeight="1" thickBot="1">
      <c r="A3" s="642" t="s">
        <v>231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4"/>
    </row>
    <row r="4" spans="1:17" s="649" customFormat="1" ht="15.75" customHeight="1" thickBot="1">
      <c r="A4" s="645" t="s">
        <v>232</v>
      </c>
      <c r="B4" s="646" t="s">
        <v>39</v>
      </c>
      <c r="C4" s="647"/>
      <c r="D4" s="647"/>
      <c r="E4" s="647"/>
      <c r="F4" s="647"/>
      <c r="G4" s="647"/>
      <c r="H4" s="647"/>
      <c r="I4" s="648"/>
      <c r="J4" s="646" t="s">
        <v>40</v>
      </c>
      <c r="K4" s="647"/>
      <c r="L4" s="647"/>
      <c r="M4" s="647"/>
      <c r="N4" s="647"/>
      <c r="O4" s="647"/>
      <c r="P4" s="647"/>
      <c r="Q4" s="648"/>
    </row>
    <row r="5" spans="1:17" s="655" customFormat="1" ht="26.25" customHeight="1">
      <c r="A5" s="650"/>
      <c r="B5" s="651" t="s">
        <v>41</v>
      </c>
      <c r="C5" s="652"/>
      <c r="D5" s="652"/>
      <c r="E5" s="653" t="s">
        <v>42</v>
      </c>
      <c r="F5" s="651" t="s">
        <v>43</v>
      </c>
      <c r="G5" s="652"/>
      <c r="H5" s="652"/>
      <c r="I5" s="654" t="s">
        <v>44</v>
      </c>
      <c r="J5" s="651" t="s">
        <v>206</v>
      </c>
      <c r="K5" s="652"/>
      <c r="L5" s="652"/>
      <c r="M5" s="653" t="s">
        <v>42</v>
      </c>
      <c r="N5" s="651" t="s">
        <v>207</v>
      </c>
      <c r="O5" s="652"/>
      <c r="P5" s="652"/>
      <c r="Q5" s="653" t="s">
        <v>44</v>
      </c>
    </row>
    <row r="6" spans="1:17" s="661" customFormat="1" ht="14.25" thickBot="1">
      <c r="A6" s="656"/>
      <c r="B6" s="657" t="s">
        <v>11</v>
      </c>
      <c r="C6" s="658" t="s">
        <v>12</v>
      </c>
      <c r="D6" s="658" t="s">
        <v>13</v>
      </c>
      <c r="E6" s="659"/>
      <c r="F6" s="657" t="s">
        <v>11</v>
      </c>
      <c r="G6" s="658" t="s">
        <v>12</v>
      </c>
      <c r="H6" s="658" t="s">
        <v>13</v>
      </c>
      <c r="I6" s="660"/>
      <c r="J6" s="657" t="s">
        <v>11</v>
      </c>
      <c r="K6" s="658" t="s">
        <v>12</v>
      </c>
      <c r="L6" s="658" t="s">
        <v>13</v>
      </c>
      <c r="M6" s="659"/>
      <c r="N6" s="657" t="s">
        <v>11</v>
      </c>
      <c r="O6" s="658" t="s">
        <v>12</v>
      </c>
      <c r="P6" s="658" t="s">
        <v>13</v>
      </c>
      <c r="Q6" s="659"/>
    </row>
    <row r="7" spans="1:17" s="668" customFormat="1" ht="18" customHeight="1" thickBot="1">
      <c r="A7" s="662" t="s">
        <v>4</v>
      </c>
      <c r="B7" s="663">
        <f>B8+B21+B34+B40+B48+B56</f>
        <v>265899</v>
      </c>
      <c r="C7" s="664">
        <f>C8+C21+C34+C40+C48+C56</f>
        <v>257366</v>
      </c>
      <c r="D7" s="665">
        <f>C7+B7</f>
        <v>523265</v>
      </c>
      <c r="E7" s="666">
        <f aca="true" t="shared" si="0" ref="E7:E56">D7/$D$7</f>
        <v>1</v>
      </c>
      <c r="F7" s="663">
        <f>F8+F21+F34+F40+F48+F56</f>
        <v>247368</v>
      </c>
      <c r="G7" s="664">
        <f>G8+G21+G34+G40+G48+G56</f>
        <v>250328</v>
      </c>
      <c r="H7" s="665">
        <f>G7+F7</f>
        <v>497696</v>
      </c>
      <c r="I7" s="667">
        <f>IF(ISERROR(D7/H7-1),"         /0",(D7/H7-1))</f>
        <v>0.05137473477785637</v>
      </c>
      <c r="J7" s="663">
        <f>J8+J21+J34+J40+J48+J56</f>
        <v>1445144</v>
      </c>
      <c r="K7" s="664">
        <f>K8+K21+K34+K40+K48+K56</f>
        <v>1361156</v>
      </c>
      <c r="L7" s="665">
        <f>K7+J7</f>
        <v>2806300</v>
      </c>
      <c r="M7" s="666">
        <f aca="true" t="shared" si="1" ref="M7:M56">L7/$L$7</f>
        <v>1</v>
      </c>
      <c r="N7" s="663">
        <f>N8+N21+N34+N40+N48+N56</f>
        <v>1333654</v>
      </c>
      <c r="O7" s="664">
        <f>O8+O21+O34+O40+O48+O56</f>
        <v>1260818</v>
      </c>
      <c r="P7" s="665">
        <f>O7+N7</f>
        <v>2594472</v>
      </c>
      <c r="Q7" s="667">
        <f>IF(ISERROR(L7/P7-1),"         /0",(L7/P7-1))</f>
        <v>0.081645899435415</v>
      </c>
    </row>
    <row r="8" spans="1:17" s="674" customFormat="1" ht="18.75" customHeight="1">
      <c r="A8" s="669" t="s">
        <v>208</v>
      </c>
      <c r="B8" s="670">
        <f>SUM(B9:B20)</f>
        <v>109338</v>
      </c>
      <c r="C8" s="671">
        <f>SUM(C9:C20)</f>
        <v>113955</v>
      </c>
      <c r="D8" s="671">
        <f>C8+B8</f>
        <v>223293</v>
      </c>
      <c r="E8" s="672">
        <f t="shared" si="0"/>
        <v>0.42673024184686537</v>
      </c>
      <c r="F8" s="670">
        <f>SUM(F9:F20)</f>
        <v>98574</v>
      </c>
      <c r="G8" s="671">
        <f>SUM(G9:G20)</f>
        <v>102828</v>
      </c>
      <c r="H8" s="671">
        <f>G8+F8</f>
        <v>201402</v>
      </c>
      <c r="I8" s="673">
        <f>IF(ISERROR(D8/H8-1),"         /0",IF(D8/H8&gt;5,"  *  ",(D8/H8-1)))</f>
        <v>0.10869306163791825</v>
      </c>
      <c r="J8" s="670">
        <f>SUM(J9:J20)</f>
        <v>551134</v>
      </c>
      <c r="K8" s="671">
        <f>SUM(K9:K20)</f>
        <v>544102</v>
      </c>
      <c r="L8" s="671">
        <f>K8+J8</f>
        <v>1095236</v>
      </c>
      <c r="M8" s="672">
        <f t="shared" si="1"/>
        <v>0.39027758970886933</v>
      </c>
      <c r="N8" s="670">
        <f>SUM(N9:N20)</f>
        <v>491088</v>
      </c>
      <c r="O8" s="671">
        <f>SUM(O9:O20)</f>
        <v>482514</v>
      </c>
      <c r="P8" s="671">
        <f>O8+N8</f>
        <v>973602</v>
      </c>
      <c r="Q8" s="673">
        <f>IF(ISERROR(L8/P8-1),"         /0",IF(L8/P8&gt;5,"  *  ",(L8/P8-1)))</f>
        <v>0.124931953714146</v>
      </c>
    </row>
    <row r="9" spans="1:17" ht="18.75" customHeight="1">
      <c r="A9" s="675" t="s">
        <v>50</v>
      </c>
      <c r="B9" s="676">
        <v>39727</v>
      </c>
      <c r="C9" s="677">
        <v>42547</v>
      </c>
      <c r="D9" s="677">
        <f>C9+B9</f>
        <v>82274</v>
      </c>
      <c r="E9" s="678">
        <f t="shared" si="0"/>
        <v>0.15723199526052764</v>
      </c>
      <c r="F9" s="676">
        <v>37187</v>
      </c>
      <c r="G9" s="677">
        <v>40937</v>
      </c>
      <c r="H9" s="677">
        <f>G9+F9</f>
        <v>78124</v>
      </c>
      <c r="I9" s="679">
        <f aca="true" t="shared" si="2" ref="I9:I56">IF(ISERROR(D9/H9-1),"         /0",IF(D9/H9&gt;5,"  *  ",(D9/H9-1)))</f>
        <v>0.053120679944703264</v>
      </c>
      <c r="J9" s="676">
        <v>200256</v>
      </c>
      <c r="K9" s="677">
        <v>206166</v>
      </c>
      <c r="L9" s="677">
        <f>K9+J9</f>
        <v>406422</v>
      </c>
      <c r="M9" s="678">
        <f t="shared" si="1"/>
        <v>0.14482485835441686</v>
      </c>
      <c r="N9" s="677">
        <v>194809</v>
      </c>
      <c r="O9" s="677">
        <v>200112</v>
      </c>
      <c r="P9" s="677">
        <f>O9+N9</f>
        <v>394921</v>
      </c>
      <c r="Q9" s="679">
        <f aca="true" t="shared" si="3" ref="Q9:Q56">IF(ISERROR(L9/P9-1),"         /0",IF(L9/P9&gt;5,"  *  ",(L9/P9-1)))</f>
        <v>0.02912228015223306</v>
      </c>
    </row>
    <row r="10" spans="1:17" ht="18.75" customHeight="1">
      <c r="A10" s="675" t="s">
        <v>71</v>
      </c>
      <c r="B10" s="676">
        <v>20168</v>
      </c>
      <c r="C10" s="677">
        <v>23131</v>
      </c>
      <c r="D10" s="677">
        <f>C10+B10</f>
        <v>43299</v>
      </c>
      <c r="E10" s="678">
        <f t="shared" si="0"/>
        <v>0.08274774731732487</v>
      </c>
      <c r="F10" s="676">
        <v>20876</v>
      </c>
      <c r="G10" s="677">
        <v>23316</v>
      </c>
      <c r="H10" s="677">
        <f>G10+F10</f>
        <v>44192</v>
      </c>
      <c r="I10" s="679">
        <f t="shared" si="2"/>
        <v>-0.020207277335264284</v>
      </c>
      <c r="J10" s="676">
        <v>100200</v>
      </c>
      <c r="K10" s="677">
        <v>104293</v>
      </c>
      <c r="L10" s="677">
        <f>K10+J10</f>
        <v>204493</v>
      </c>
      <c r="M10" s="678">
        <f t="shared" si="1"/>
        <v>0.07286925845419236</v>
      </c>
      <c r="N10" s="677">
        <v>101415</v>
      </c>
      <c r="O10" s="677">
        <v>107149</v>
      </c>
      <c r="P10" s="677">
        <f>O10+N10</f>
        <v>208564</v>
      </c>
      <c r="Q10" s="679">
        <f t="shared" si="3"/>
        <v>-0.019519188354653716</v>
      </c>
    </row>
    <row r="11" spans="1:17" ht="18.75" customHeight="1">
      <c r="A11" s="675" t="s">
        <v>49</v>
      </c>
      <c r="B11" s="676">
        <v>10922</v>
      </c>
      <c r="C11" s="677">
        <v>9961</v>
      </c>
      <c r="D11" s="677">
        <f>C11+B11</f>
        <v>20883</v>
      </c>
      <c r="E11" s="678">
        <f t="shared" si="0"/>
        <v>0.03990903270809246</v>
      </c>
      <c r="F11" s="676"/>
      <c r="G11" s="677"/>
      <c r="H11" s="677">
        <f>G11+F11</f>
        <v>0</v>
      </c>
      <c r="I11" s="679" t="str">
        <f t="shared" si="2"/>
        <v>         /0</v>
      </c>
      <c r="J11" s="676">
        <v>40181</v>
      </c>
      <c r="K11" s="677">
        <v>37489</v>
      </c>
      <c r="L11" s="677">
        <f>K11+J11</f>
        <v>77670</v>
      </c>
      <c r="M11" s="678">
        <f t="shared" si="1"/>
        <v>0.027677012436304032</v>
      </c>
      <c r="N11" s="677"/>
      <c r="O11" s="677"/>
      <c r="P11" s="677">
        <f>O11+N11</f>
        <v>0</v>
      </c>
      <c r="Q11" s="679" t="str">
        <f t="shared" si="3"/>
        <v>         /0</v>
      </c>
    </row>
    <row r="12" spans="1:17" ht="18.75" customHeight="1">
      <c r="A12" s="675" t="s">
        <v>74</v>
      </c>
      <c r="B12" s="676">
        <v>8831</v>
      </c>
      <c r="C12" s="677">
        <v>10306</v>
      </c>
      <c r="D12" s="677">
        <f aca="true" t="shared" si="4" ref="D12:D20">C12+B12</f>
        <v>19137</v>
      </c>
      <c r="E12" s="678">
        <f t="shared" si="0"/>
        <v>0.03657229128644186</v>
      </c>
      <c r="F12" s="676">
        <v>9429</v>
      </c>
      <c r="G12" s="677">
        <v>10370</v>
      </c>
      <c r="H12" s="677">
        <f aca="true" t="shared" si="5" ref="H12:H20">G12+F12</f>
        <v>19799</v>
      </c>
      <c r="I12" s="679">
        <f t="shared" si="2"/>
        <v>-0.033436032122834525</v>
      </c>
      <c r="J12" s="676">
        <v>44803</v>
      </c>
      <c r="K12" s="677">
        <v>50027</v>
      </c>
      <c r="L12" s="677">
        <f aca="true" t="shared" si="6" ref="L12:L20">K12+J12</f>
        <v>94830</v>
      </c>
      <c r="M12" s="678">
        <f t="shared" si="1"/>
        <v>0.033791825535402484</v>
      </c>
      <c r="N12" s="677">
        <v>47085</v>
      </c>
      <c r="O12" s="677">
        <v>50917</v>
      </c>
      <c r="P12" s="677">
        <f aca="true" t="shared" si="7" ref="P12:P20">O12+N12</f>
        <v>98002</v>
      </c>
      <c r="Q12" s="679">
        <f t="shared" si="3"/>
        <v>-0.032366686394155186</v>
      </c>
    </row>
    <row r="13" spans="1:17" ht="18.75" customHeight="1">
      <c r="A13" s="675" t="s">
        <v>75</v>
      </c>
      <c r="B13" s="676">
        <v>8560</v>
      </c>
      <c r="C13" s="677">
        <v>9682</v>
      </c>
      <c r="D13" s="677">
        <f>C13+B13</f>
        <v>18242</v>
      </c>
      <c r="E13" s="678">
        <f t="shared" si="0"/>
        <v>0.03486187686927274</v>
      </c>
      <c r="F13" s="676">
        <v>10142</v>
      </c>
      <c r="G13" s="677">
        <v>10442</v>
      </c>
      <c r="H13" s="677">
        <f>G13+F13</f>
        <v>20584</v>
      </c>
      <c r="I13" s="679">
        <f>IF(ISERROR(D13/H13-1),"         /0",IF(D13/H13&gt;5,"  *  ",(D13/H13-1)))</f>
        <v>-0.11377769141080452</v>
      </c>
      <c r="J13" s="676">
        <v>57088</v>
      </c>
      <c r="K13" s="677">
        <v>57320</v>
      </c>
      <c r="L13" s="677">
        <f>K13+J13</f>
        <v>114408</v>
      </c>
      <c r="M13" s="678">
        <f t="shared" si="1"/>
        <v>0.04076827138937391</v>
      </c>
      <c r="N13" s="677">
        <v>44638</v>
      </c>
      <c r="O13" s="677">
        <v>44773</v>
      </c>
      <c r="P13" s="677">
        <f>O13+N13</f>
        <v>89411</v>
      </c>
      <c r="Q13" s="679">
        <f>IF(ISERROR(L13/P13-1),"         /0",IF(L13/P13&gt;5,"  *  ",(L13/P13-1)))</f>
        <v>0.2795741016206059</v>
      </c>
    </row>
    <row r="14" spans="1:17" ht="18.75" customHeight="1">
      <c r="A14" s="675" t="s">
        <v>78</v>
      </c>
      <c r="B14" s="676">
        <v>7092</v>
      </c>
      <c r="C14" s="677">
        <v>7687</v>
      </c>
      <c r="D14" s="677">
        <f t="shared" si="4"/>
        <v>14779</v>
      </c>
      <c r="E14" s="678">
        <f t="shared" si="0"/>
        <v>0.028243815275242945</v>
      </c>
      <c r="F14" s="676">
        <v>7158</v>
      </c>
      <c r="G14" s="677">
        <v>7367</v>
      </c>
      <c r="H14" s="677">
        <f t="shared" si="5"/>
        <v>14525</v>
      </c>
      <c r="I14" s="679">
        <f t="shared" si="2"/>
        <v>0.01748709122203107</v>
      </c>
      <c r="J14" s="676">
        <v>36613</v>
      </c>
      <c r="K14" s="677">
        <v>36139</v>
      </c>
      <c r="L14" s="677">
        <f t="shared" si="6"/>
        <v>72752</v>
      </c>
      <c r="M14" s="678">
        <f t="shared" si="1"/>
        <v>0.025924526957203434</v>
      </c>
      <c r="N14" s="677">
        <v>36402</v>
      </c>
      <c r="O14" s="677">
        <v>33295</v>
      </c>
      <c r="P14" s="677">
        <f t="shared" si="7"/>
        <v>69697</v>
      </c>
      <c r="Q14" s="679">
        <f t="shared" si="3"/>
        <v>0.043832589638004515</v>
      </c>
    </row>
    <row r="15" spans="1:17" ht="18.75" customHeight="1">
      <c r="A15" s="675" t="s">
        <v>81</v>
      </c>
      <c r="B15" s="676">
        <v>4102</v>
      </c>
      <c r="C15" s="677">
        <v>3866</v>
      </c>
      <c r="D15" s="677">
        <f t="shared" si="4"/>
        <v>7968</v>
      </c>
      <c r="E15" s="678">
        <f t="shared" si="0"/>
        <v>0.015227466006707883</v>
      </c>
      <c r="F15" s="676">
        <v>4161</v>
      </c>
      <c r="G15" s="677">
        <v>4060</v>
      </c>
      <c r="H15" s="677">
        <f t="shared" si="5"/>
        <v>8221</v>
      </c>
      <c r="I15" s="679">
        <f t="shared" si="2"/>
        <v>-0.03077484490937843</v>
      </c>
      <c r="J15" s="676">
        <v>21365</v>
      </c>
      <c r="K15" s="677">
        <v>20171</v>
      </c>
      <c r="L15" s="677">
        <f t="shared" si="6"/>
        <v>41536</v>
      </c>
      <c r="M15" s="678">
        <f t="shared" si="1"/>
        <v>0.014800983501407548</v>
      </c>
      <c r="N15" s="677">
        <v>16276</v>
      </c>
      <c r="O15" s="677">
        <v>14921</v>
      </c>
      <c r="P15" s="677">
        <f t="shared" si="7"/>
        <v>31197</v>
      </c>
      <c r="Q15" s="679">
        <f t="shared" si="3"/>
        <v>0.33141007148123225</v>
      </c>
    </row>
    <row r="16" spans="1:17" ht="18.75" customHeight="1">
      <c r="A16" s="675" t="s">
        <v>83</v>
      </c>
      <c r="B16" s="676">
        <v>2924</v>
      </c>
      <c r="C16" s="677">
        <v>2598</v>
      </c>
      <c r="D16" s="677">
        <f t="shared" si="4"/>
        <v>5522</v>
      </c>
      <c r="E16" s="678">
        <f t="shared" si="0"/>
        <v>0.010552970292299313</v>
      </c>
      <c r="F16" s="676">
        <v>2696</v>
      </c>
      <c r="G16" s="677">
        <v>2047</v>
      </c>
      <c r="H16" s="677">
        <f t="shared" si="5"/>
        <v>4743</v>
      </c>
      <c r="I16" s="679">
        <f t="shared" si="2"/>
        <v>0.16424204090238237</v>
      </c>
      <c r="J16" s="676">
        <v>15683</v>
      </c>
      <c r="K16" s="677">
        <v>12792</v>
      </c>
      <c r="L16" s="677">
        <f t="shared" si="6"/>
        <v>28475</v>
      </c>
      <c r="M16" s="678">
        <f t="shared" si="1"/>
        <v>0.010146812528952713</v>
      </c>
      <c r="N16" s="677">
        <v>14834</v>
      </c>
      <c r="O16" s="677">
        <v>11122</v>
      </c>
      <c r="P16" s="677">
        <f t="shared" si="7"/>
        <v>25956</v>
      </c>
      <c r="Q16" s="679">
        <f t="shared" si="3"/>
        <v>0.09704885190322088</v>
      </c>
    </row>
    <row r="17" spans="1:17" ht="18.75" customHeight="1">
      <c r="A17" s="675" t="s">
        <v>72</v>
      </c>
      <c r="B17" s="676">
        <v>2563</v>
      </c>
      <c r="C17" s="677">
        <v>2110</v>
      </c>
      <c r="D17" s="677">
        <f>C17+B17</f>
        <v>4673</v>
      </c>
      <c r="E17" s="678">
        <f t="shared" si="0"/>
        <v>0.008930465442940001</v>
      </c>
      <c r="F17" s="676">
        <v>2457</v>
      </c>
      <c r="G17" s="677">
        <v>1880</v>
      </c>
      <c r="H17" s="677">
        <f>G17+F17</f>
        <v>4337</v>
      </c>
      <c r="I17" s="679">
        <f t="shared" si="2"/>
        <v>0.07747290753977398</v>
      </c>
      <c r="J17" s="676">
        <v>10753</v>
      </c>
      <c r="K17" s="677">
        <v>9031</v>
      </c>
      <c r="L17" s="677">
        <f>K17+J17</f>
        <v>19784</v>
      </c>
      <c r="M17" s="678">
        <f t="shared" si="1"/>
        <v>0.007049852118447778</v>
      </c>
      <c r="N17" s="677">
        <v>12052</v>
      </c>
      <c r="O17" s="677">
        <v>9032</v>
      </c>
      <c r="P17" s="677">
        <f>O17+N17</f>
        <v>21084</v>
      </c>
      <c r="Q17" s="679">
        <f t="shared" si="3"/>
        <v>-0.061658129387213045</v>
      </c>
    </row>
    <row r="18" spans="1:17" ht="18.75" customHeight="1">
      <c r="A18" s="675" t="s">
        <v>82</v>
      </c>
      <c r="B18" s="676">
        <v>1891</v>
      </c>
      <c r="C18" s="677">
        <v>1980</v>
      </c>
      <c r="D18" s="677">
        <f t="shared" si="4"/>
        <v>3871</v>
      </c>
      <c r="E18" s="678">
        <f t="shared" si="0"/>
        <v>0.0073977812389515825</v>
      </c>
      <c r="F18" s="676">
        <v>1908</v>
      </c>
      <c r="G18" s="677">
        <v>2266</v>
      </c>
      <c r="H18" s="677">
        <f t="shared" si="5"/>
        <v>4174</v>
      </c>
      <c r="I18" s="679">
        <f t="shared" si="2"/>
        <v>-0.07259223766171541</v>
      </c>
      <c r="J18" s="676">
        <v>9189</v>
      </c>
      <c r="K18" s="677">
        <v>10049</v>
      </c>
      <c r="L18" s="677">
        <f t="shared" si="6"/>
        <v>19238</v>
      </c>
      <c r="M18" s="678">
        <f t="shared" si="1"/>
        <v>0.0068552898834764635</v>
      </c>
      <c r="N18" s="677">
        <v>8762</v>
      </c>
      <c r="O18" s="677">
        <v>10313</v>
      </c>
      <c r="P18" s="677">
        <f t="shared" si="7"/>
        <v>19075</v>
      </c>
      <c r="Q18" s="679">
        <f t="shared" si="3"/>
        <v>0.008545216251638177</v>
      </c>
    </row>
    <row r="19" spans="1:17" ht="18.75" customHeight="1">
      <c r="A19" s="675" t="s">
        <v>52</v>
      </c>
      <c r="B19" s="676">
        <v>1944</v>
      </c>
      <c r="C19" s="677"/>
      <c r="D19" s="677">
        <f t="shared" si="4"/>
        <v>1944</v>
      </c>
      <c r="E19" s="678">
        <f t="shared" si="0"/>
        <v>0.0037151347787449953</v>
      </c>
      <c r="F19" s="676">
        <v>2128</v>
      </c>
      <c r="G19" s="677"/>
      <c r="H19" s="677">
        <f t="shared" si="5"/>
        <v>2128</v>
      </c>
      <c r="I19" s="679">
        <f t="shared" si="2"/>
        <v>-0.0864661654135338</v>
      </c>
      <c r="J19" s="676">
        <v>12431</v>
      </c>
      <c r="K19" s="677"/>
      <c r="L19" s="677">
        <f t="shared" si="6"/>
        <v>12431</v>
      </c>
      <c r="M19" s="678">
        <f t="shared" si="1"/>
        <v>0.004429676085949471</v>
      </c>
      <c r="N19" s="677">
        <v>12460</v>
      </c>
      <c r="O19" s="677"/>
      <c r="P19" s="677">
        <f t="shared" si="7"/>
        <v>12460</v>
      </c>
      <c r="Q19" s="679">
        <f t="shared" si="3"/>
        <v>-0.002327447833065821</v>
      </c>
    </row>
    <row r="20" spans="1:17" ht="18.75" customHeight="1" thickBot="1">
      <c r="A20" s="675" t="s">
        <v>65</v>
      </c>
      <c r="B20" s="676">
        <v>614</v>
      </c>
      <c r="C20" s="677">
        <v>87</v>
      </c>
      <c r="D20" s="677">
        <f t="shared" si="4"/>
        <v>701</v>
      </c>
      <c r="E20" s="678">
        <f t="shared" si="0"/>
        <v>0.0013396653703190544</v>
      </c>
      <c r="F20" s="676">
        <v>432</v>
      </c>
      <c r="G20" s="677">
        <v>143</v>
      </c>
      <c r="H20" s="677">
        <f t="shared" si="5"/>
        <v>575</v>
      </c>
      <c r="I20" s="679">
        <f t="shared" si="2"/>
        <v>0.21913043478260863</v>
      </c>
      <c r="J20" s="676">
        <v>2572</v>
      </c>
      <c r="K20" s="677">
        <v>625</v>
      </c>
      <c r="L20" s="677">
        <f t="shared" si="6"/>
        <v>3197</v>
      </c>
      <c r="M20" s="678">
        <f t="shared" si="1"/>
        <v>0.0011392224637422942</v>
      </c>
      <c r="N20" s="677">
        <v>2355</v>
      </c>
      <c r="O20" s="677">
        <v>880</v>
      </c>
      <c r="P20" s="677">
        <f t="shared" si="7"/>
        <v>3235</v>
      </c>
      <c r="Q20" s="679">
        <f t="shared" si="3"/>
        <v>-0.01174652241112828</v>
      </c>
    </row>
    <row r="21" spans="1:17" s="674" customFormat="1" ht="18.75" customHeight="1">
      <c r="A21" s="669" t="s">
        <v>172</v>
      </c>
      <c r="B21" s="670">
        <f>SUM(B22:B33)</f>
        <v>61340</v>
      </c>
      <c r="C21" s="671">
        <f>SUM(C22:C33)</f>
        <v>57404</v>
      </c>
      <c r="D21" s="671">
        <f aca="true" t="shared" si="8" ref="D21:D41">C21+B21</f>
        <v>118744</v>
      </c>
      <c r="E21" s="672">
        <f t="shared" si="0"/>
        <v>0.22692899391321797</v>
      </c>
      <c r="F21" s="670">
        <f>SUM(F22:F33)</f>
        <v>59599</v>
      </c>
      <c r="G21" s="671">
        <f>SUM(G22:G33)</f>
        <v>56142</v>
      </c>
      <c r="H21" s="671">
        <f aca="true" t="shared" si="9" ref="H21:H41">G21+F21</f>
        <v>115741</v>
      </c>
      <c r="I21" s="673">
        <f t="shared" si="2"/>
        <v>0.02594586188126935</v>
      </c>
      <c r="J21" s="670">
        <f>SUM(J22:J33)</f>
        <v>374461</v>
      </c>
      <c r="K21" s="671">
        <f>SUM(K22:K33)</f>
        <v>361855</v>
      </c>
      <c r="L21" s="671">
        <f aca="true" t="shared" si="10" ref="L21:L41">K21+J21</f>
        <v>736316</v>
      </c>
      <c r="M21" s="672">
        <f t="shared" si="1"/>
        <v>0.26237964579695683</v>
      </c>
      <c r="N21" s="670">
        <f>SUM(N22:N33)</f>
        <v>341710</v>
      </c>
      <c r="O21" s="671">
        <f>SUM(O22:O33)</f>
        <v>330690</v>
      </c>
      <c r="P21" s="671">
        <f aca="true" t="shared" si="11" ref="P21:P41">O21+N21</f>
        <v>672400</v>
      </c>
      <c r="Q21" s="673">
        <f t="shared" si="3"/>
        <v>0.09505651397977388</v>
      </c>
    </row>
    <row r="22" spans="1:17" ht="18.75" customHeight="1">
      <c r="A22" s="680" t="s">
        <v>50</v>
      </c>
      <c r="B22" s="681">
        <v>27385</v>
      </c>
      <c r="C22" s="682">
        <v>27461</v>
      </c>
      <c r="D22" s="682">
        <f t="shared" si="8"/>
        <v>54846</v>
      </c>
      <c r="E22" s="683">
        <f t="shared" si="0"/>
        <v>0.10481495991514815</v>
      </c>
      <c r="F22" s="681">
        <v>28841</v>
      </c>
      <c r="G22" s="682">
        <v>28989</v>
      </c>
      <c r="H22" s="682">
        <f t="shared" si="9"/>
        <v>57830</v>
      </c>
      <c r="I22" s="684">
        <f t="shared" si="2"/>
        <v>-0.05159951582223754</v>
      </c>
      <c r="J22" s="681">
        <v>169080</v>
      </c>
      <c r="K22" s="682">
        <v>169127</v>
      </c>
      <c r="L22" s="682">
        <f t="shared" si="10"/>
        <v>338207</v>
      </c>
      <c r="M22" s="683">
        <f t="shared" si="1"/>
        <v>0.12051705092114172</v>
      </c>
      <c r="N22" s="682">
        <v>163834</v>
      </c>
      <c r="O22" s="682">
        <v>168814</v>
      </c>
      <c r="P22" s="682">
        <f t="shared" si="11"/>
        <v>332648</v>
      </c>
      <c r="Q22" s="684">
        <f t="shared" si="3"/>
        <v>0.016711358553185285</v>
      </c>
    </row>
    <row r="23" spans="1:17" ht="18.75" customHeight="1">
      <c r="A23" s="680" t="s">
        <v>76</v>
      </c>
      <c r="B23" s="681">
        <v>9249</v>
      </c>
      <c r="C23" s="682">
        <v>7508</v>
      </c>
      <c r="D23" s="682">
        <f t="shared" si="8"/>
        <v>16757</v>
      </c>
      <c r="E23" s="683">
        <f t="shared" si="0"/>
        <v>0.032023926691064755</v>
      </c>
      <c r="F23" s="681">
        <v>8897</v>
      </c>
      <c r="G23" s="682">
        <v>8121</v>
      </c>
      <c r="H23" s="682">
        <f t="shared" si="9"/>
        <v>17018</v>
      </c>
      <c r="I23" s="684">
        <f t="shared" si="2"/>
        <v>-0.015336702315195683</v>
      </c>
      <c r="J23" s="681">
        <v>54199</v>
      </c>
      <c r="K23" s="682">
        <v>49806</v>
      </c>
      <c r="L23" s="682">
        <f t="shared" si="10"/>
        <v>104005</v>
      </c>
      <c r="M23" s="683">
        <f t="shared" si="1"/>
        <v>0.03706125503331789</v>
      </c>
      <c r="N23" s="682">
        <v>36728</v>
      </c>
      <c r="O23" s="682">
        <v>35819</v>
      </c>
      <c r="P23" s="682">
        <f t="shared" si="11"/>
        <v>72547</v>
      </c>
      <c r="Q23" s="684">
        <f t="shared" si="3"/>
        <v>0.4336223413786924</v>
      </c>
    </row>
    <row r="24" spans="1:17" ht="18.75" customHeight="1">
      <c r="A24" s="680" t="s">
        <v>77</v>
      </c>
      <c r="B24" s="681">
        <v>8588</v>
      </c>
      <c r="C24" s="682">
        <v>7624</v>
      </c>
      <c r="D24" s="682">
        <f t="shared" si="8"/>
        <v>16212</v>
      </c>
      <c r="E24" s="683">
        <f t="shared" si="0"/>
        <v>0.030982389420274623</v>
      </c>
      <c r="F24" s="681">
        <v>7350</v>
      </c>
      <c r="G24" s="682">
        <v>6535</v>
      </c>
      <c r="H24" s="682">
        <f t="shared" si="9"/>
        <v>13885</v>
      </c>
      <c r="I24" s="684">
        <f t="shared" si="2"/>
        <v>0.16759092545912857</v>
      </c>
      <c r="J24" s="681">
        <v>48282</v>
      </c>
      <c r="K24" s="682">
        <v>45191</v>
      </c>
      <c r="L24" s="682">
        <f t="shared" si="10"/>
        <v>93473</v>
      </c>
      <c r="M24" s="683">
        <f t="shared" si="1"/>
        <v>0.03330827067669173</v>
      </c>
      <c r="N24" s="682">
        <v>36411</v>
      </c>
      <c r="O24" s="682">
        <v>34694</v>
      </c>
      <c r="P24" s="682">
        <f t="shared" si="11"/>
        <v>71105</v>
      </c>
      <c r="Q24" s="684">
        <f t="shared" si="3"/>
        <v>0.3145770339638563</v>
      </c>
    </row>
    <row r="25" spans="1:17" ht="18.75" customHeight="1">
      <c r="A25" s="680" t="s">
        <v>52</v>
      </c>
      <c r="B25" s="681">
        <v>3797</v>
      </c>
      <c r="C25" s="682">
        <v>3293</v>
      </c>
      <c r="D25" s="682">
        <f>C25+B25</f>
        <v>7090</v>
      </c>
      <c r="E25" s="683">
        <f t="shared" si="0"/>
        <v>0.01354953990807717</v>
      </c>
      <c r="F25" s="681">
        <v>5839</v>
      </c>
      <c r="G25" s="682">
        <v>3574</v>
      </c>
      <c r="H25" s="682">
        <f>G25+F25</f>
        <v>9413</v>
      </c>
      <c r="I25" s="684">
        <f>IF(ISERROR(D25/H25-1),"         /0",IF(D25/H25&gt;5,"  *  ",(D25/H25-1)))</f>
        <v>-0.2467863592903431</v>
      </c>
      <c r="J25" s="681">
        <v>25176</v>
      </c>
      <c r="K25" s="682">
        <v>20888</v>
      </c>
      <c r="L25" s="682">
        <f>K25+J25</f>
        <v>46064</v>
      </c>
      <c r="M25" s="683">
        <f t="shared" si="1"/>
        <v>0.016414495955528633</v>
      </c>
      <c r="N25" s="682">
        <v>36050</v>
      </c>
      <c r="O25" s="682">
        <v>23313</v>
      </c>
      <c r="P25" s="682">
        <f>O25+N25</f>
        <v>59363</v>
      </c>
      <c r="Q25" s="684">
        <f>IF(ISERROR(L25/P25-1),"         /0",IF(L25/P25&gt;5,"  *  ",(L25/P25-1)))</f>
        <v>-0.2240284352205919</v>
      </c>
    </row>
    <row r="26" spans="1:17" ht="18.75" customHeight="1">
      <c r="A26" s="680" t="s">
        <v>48</v>
      </c>
      <c r="B26" s="681">
        <v>2385</v>
      </c>
      <c r="C26" s="682">
        <v>2117</v>
      </c>
      <c r="D26" s="682">
        <f t="shared" si="8"/>
        <v>4502</v>
      </c>
      <c r="E26" s="683">
        <f t="shared" si="0"/>
        <v>0.00860367117999484</v>
      </c>
      <c r="F26" s="681">
        <v>1130</v>
      </c>
      <c r="G26" s="682">
        <v>1008</v>
      </c>
      <c r="H26" s="682">
        <f t="shared" si="9"/>
        <v>2138</v>
      </c>
      <c r="I26" s="684">
        <f t="shared" si="2"/>
        <v>1.1057062675397566</v>
      </c>
      <c r="J26" s="681">
        <v>15619</v>
      </c>
      <c r="K26" s="682">
        <v>14919</v>
      </c>
      <c r="L26" s="682">
        <f t="shared" si="10"/>
        <v>30538</v>
      </c>
      <c r="M26" s="683">
        <f t="shared" si="1"/>
        <v>0.010881944196985354</v>
      </c>
      <c r="N26" s="682">
        <v>16177</v>
      </c>
      <c r="O26" s="682">
        <v>12910</v>
      </c>
      <c r="P26" s="682">
        <f t="shared" si="11"/>
        <v>29087</v>
      </c>
      <c r="Q26" s="684">
        <f t="shared" si="3"/>
        <v>0.049884828273799364</v>
      </c>
    </row>
    <row r="27" spans="1:17" ht="18.75" customHeight="1">
      <c r="A27" s="680" t="s">
        <v>85</v>
      </c>
      <c r="B27" s="681">
        <v>2144</v>
      </c>
      <c r="C27" s="682">
        <v>2290</v>
      </c>
      <c r="D27" s="682">
        <f t="shared" si="8"/>
        <v>4434</v>
      </c>
      <c r="E27" s="683">
        <f t="shared" si="0"/>
        <v>0.008473717905841208</v>
      </c>
      <c r="F27" s="681">
        <v>966</v>
      </c>
      <c r="G27" s="682">
        <v>912</v>
      </c>
      <c r="H27" s="682">
        <f t="shared" si="9"/>
        <v>1878</v>
      </c>
      <c r="I27" s="684">
        <f t="shared" si="2"/>
        <v>1.3610223642172525</v>
      </c>
      <c r="J27" s="681">
        <v>14286</v>
      </c>
      <c r="K27" s="682">
        <v>14536</v>
      </c>
      <c r="L27" s="682">
        <f t="shared" si="10"/>
        <v>28822</v>
      </c>
      <c r="M27" s="683">
        <f t="shared" si="1"/>
        <v>0.010270462887075508</v>
      </c>
      <c r="N27" s="682">
        <v>8692</v>
      </c>
      <c r="O27" s="682">
        <v>8753</v>
      </c>
      <c r="P27" s="682">
        <f t="shared" si="11"/>
        <v>17445</v>
      </c>
      <c r="Q27" s="684">
        <f t="shared" si="3"/>
        <v>0.652163943823445</v>
      </c>
    </row>
    <row r="28" spans="1:17" ht="18.75" customHeight="1">
      <c r="A28" s="680" t="s">
        <v>72</v>
      </c>
      <c r="B28" s="681">
        <v>2045</v>
      </c>
      <c r="C28" s="682">
        <v>2025</v>
      </c>
      <c r="D28" s="682">
        <f t="shared" si="8"/>
        <v>4070</v>
      </c>
      <c r="E28" s="683">
        <f t="shared" si="0"/>
        <v>0.007778085673607063</v>
      </c>
      <c r="F28" s="681">
        <v>1838</v>
      </c>
      <c r="G28" s="682">
        <v>1894</v>
      </c>
      <c r="H28" s="682">
        <f t="shared" si="9"/>
        <v>3732</v>
      </c>
      <c r="I28" s="684">
        <f t="shared" si="2"/>
        <v>0.09056806002143625</v>
      </c>
      <c r="J28" s="681">
        <v>12876</v>
      </c>
      <c r="K28" s="682">
        <v>13332</v>
      </c>
      <c r="L28" s="682">
        <f t="shared" si="10"/>
        <v>26208</v>
      </c>
      <c r="M28" s="683">
        <f t="shared" si="1"/>
        <v>0.009338987278623099</v>
      </c>
      <c r="N28" s="682">
        <v>11216</v>
      </c>
      <c r="O28" s="682">
        <v>12851</v>
      </c>
      <c r="P28" s="682">
        <f t="shared" si="11"/>
        <v>24067</v>
      </c>
      <c r="Q28" s="684">
        <f t="shared" si="3"/>
        <v>0.08895998670378535</v>
      </c>
    </row>
    <row r="29" spans="1:17" ht="18.75" customHeight="1">
      <c r="A29" s="680" t="s">
        <v>82</v>
      </c>
      <c r="B29" s="681">
        <v>1489</v>
      </c>
      <c r="C29" s="682">
        <v>1567</v>
      </c>
      <c r="D29" s="682">
        <f t="shared" si="8"/>
        <v>3056</v>
      </c>
      <c r="E29" s="683">
        <f t="shared" si="0"/>
        <v>0.005840253026669087</v>
      </c>
      <c r="F29" s="681">
        <v>1720</v>
      </c>
      <c r="G29" s="682">
        <v>1633</v>
      </c>
      <c r="H29" s="682">
        <f t="shared" si="9"/>
        <v>3353</v>
      </c>
      <c r="I29" s="684">
        <f t="shared" si="2"/>
        <v>-0.08857739337906356</v>
      </c>
      <c r="J29" s="681">
        <v>9281</v>
      </c>
      <c r="K29" s="682">
        <v>9635</v>
      </c>
      <c r="L29" s="682">
        <f t="shared" si="10"/>
        <v>18916</v>
      </c>
      <c r="M29" s="683">
        <f t="shared" si="1"/>
        <v>0.006740548052595945</v>
      </c>
      <c r="N29" s="682">
        <v>10453</v>
      </c>
      <c r="O29" s="682">
        <v>10542</v>
      </c>
      <c r="P29" s="682">
        <f t="shared" si="11"/>
        <v>20995</v>
      </c>
      <c r="Q29" s="684">
        <f t="shared" si="3"/>
        <v>-0.09902357704215292</v>
      </c>
    </row>
    <row r="30" spans="1:17" ht="18.75" customHeight="1">
      <c r="A30" s="680" t="s">
        <v>87</v>
      </c>
      <c r="B30" s="681">
        <v>1315</v>
      </c>
      <c r="C30" s="682">
        <v>845</v>
      </c>
      <c r="D30" s="682">
        <f t="shared" si="8"/>
        <v>2160</v>
      </c>
      <c r="E30" s="683">
        <f t="shared" si="0"/>
        <v>0.0041279275319388836</v>
      </c>
      <c r="F30" s="681">
        <v>1279</v>
      </c>
      <c r="G30" s="682">
        <v>1529</v>
      </c>
      <c r="H30" s="682">
        <f t="shared" si="9"/>
        <v>2808</v>
      </c>
      <c r="I30" s="684">
        <f t="shared" si="2"/>
        <v>-0.23076923076923073</v>
      </c>
      <c r="J30" s="681">
        <v>8514</v>
      </c>
      <c r="K30" s="682">
        <v>7744</v>
      </c>
      <c r="L30" s="682">
        <f t="shared" si="10"/>
        <v>16258</v>
      </c>
      <c r="M30" s="683">
        <f t="shared" si="1"/>
        <v>0.005793393436197128</v>
      </c>
      <c r="N30" s="682">
        <v>9568</v>
      </c>
      <c r="O30" s="682">
        <v>9940</v>
      </c>
      <c r="P30" s="682">
        <f t="shared" si="11"/>
        <v>19508</v>
      </c>
      <c r="Q30" s="684">
        <f t="shared" si="3"/>
        <v>-0.16659831863850727</v>
      </c>
    </row>
    <row r="31" spans="1:17" ht="18.75" customHeight="1">
      <c r="A31" s="680" t="s">
        <v>86</v>
      </c>
      <c r="B31" s="681">
        <v>1072</v>
      </c>
      <c r="C31" s="682">
        <v>1023</v>
      </c>
      <c r="D31" s="682">
        <f t="shared" si="8"/>
        <v>2095</v>
      </c>
      <c r="E31" s="683">
        <f t="shared" si="0"/>
        <v>0.0040037074904685005</v>
      </c>
      <c r="F31" s="681">
        <v>633</v>
      </c>
      <c r="G31" s="682">
        <v>859</v>
      </c>
      <c r="H31" s="682">
        <f t="shared" si="9"/>
        <v>1492</v>
      </c>
      <c r="I31" s="684">
        <f t="shared" si="2"/>
        <v>0.40415549597855227</v>
      </c>
      <c r="J31" s="681">
        <v>6529</v>
      </c>
      <c r="K31" s="682">
        <v>6698</v>
      </c>
      <c r="L31" s="682">
        <f t="shared" si="10"/>
        <v>13227</v>
      </c>
      <c r="M31" s="683">
        <f t="shared" si="1"/>
        <v>0.004713323593343548</v>
      </c>
      <c r="N31" s="682">
        <v>3578</v>
      </c>
      <c r="O31" s="682">
        <v>4231</v>
      </c>
      <c r="P31" s="682">
        <f t="shared" si="11"/>
        <v>7809</v>
      </c>
      <c r="Q31" s="684">
        <f t="shared" si="3"/>
        <v>0.6938148290434114</v>
      </c>
    </row>
    <row r="32" spans="1:17" ht="18.75" customHeight="1">
      <c r="A32" s="680" t="s">
        <v>49</v>
      </c>
      <c r="B32" s="681">
        <v>1011</v>
      </c>
      <c r="C32" s="682">
        <v>916</v>
      </c>
      <c r="D32" s="682">
        <f t="shared" si="8"/>
        <v>1927</v>
      </c>
      <c r="E32" s="683">
        <f t="shared" si="0"/>
        <v>0.0036826464602065876</v>
      </c>
      <c r="F32" s="681">
        <v>1083</v>
      </c>
      <c r="G32" s="682">
        <v>1088</v>
      </c>
      <c r="H32" s="682">
        <f t="shared" si="9"/>
        <v>2171</v>
      </c>
      <c r="I32" s="684">
        <f t="shared" si="2"/>
        <v>-0.11239060340856744</v>
      </c>
      <c r="J32" s="681">
        <v>6364</v>
      </c>
      <c r="K32" s="682">
        <v>6041</v>
      </c>
      <c r="L32" s="682">
        <f t="shared" si="10"/>
        <v>12405</v>
      </c>
      <c r="M32" s="683">
        <f t="shared" si="1"/>
        <v>0.004420411217617504</v>
      </c>
      <c r="N32" s="682">
        <v>6541</v>
      </c>
      <c r="O32" s="682">
        <v>6499</v>
      </c>
      <c r="P32" s="682">
        <f t="shared" si="11"/>
        <v>13040</v>
      </c>
      <c r="Q32" s="684">
        <f t="shared" si="3"/>
        <v>-0.04869631901840488</v>
      </c>
    </row>
    <row r="33" spans="1:17" ht="18.75" customHeight="1" thickBot="1">
      <c r="A33" s="680" t="s">
        <v>65</v>
      </c>
      <c r="B33" s="681">
        <v>860</v>
      </c>
      <c r="C33" s="682">
        <v>735</v>
      </c>
      <c r="D33" s="682">
        <f t="shared" si="8"/>
        <v>1595</v>
      </c>
      <c r="E33" s="683">
        <f t="shared" si="0"/>
        <v>0.0030481687099270923</v>
      </c>
      <c r="F33" s="681">
        <v>23</v>
      </c>
      <c r="G33" s="682">
        <v>0</v>
      </c>
      <c r="H33" s="682">
        <f t="shared" si="9"/>
        <v>23</v>
      </c>
      <c r="I33" s="684" t="str">
        <f t="shared" si="2"/>
        <v>  *  </v>
      </c>
      <c r="J33" s="681">
        <v>4255</v>
      </c>
      <c r="K33" s="682">
        <v>3938</v>
      </c>
      <c r="L33" s="682">
        <f t="shared" si="10"/>
        <v>8193</v>
      </c>
      <c r="M33" s="683">
        <f t="shared" si="1"/>
        <v>0.0029195025478387913</v>
      </c>
      <c r="N33" s="682">
        <v>2462</v>
      </c>
      <c r="O33" s="682">
        <v>2324</v>
      </c>
      <c r="P33" s="682">
        <f t="shared" si="11"/>
        <v>4786</v>
      </c>
      <c r="Q33" s="684">
        <f t="shared" si="3"/>
        <v>0.7118679481821981</v>
      </c>
    </row>
    <row r="34" spans="1:17" s="674" customFormat="1" ht="18.75" customHeight="1">
      <c r="A34" s="669" t="s">
        <v>184</v>
      </c>
      <c r="B34" s="670">
        <f>SUM(B35:B39)</f>
        <v>36611</v>
      </c>
      <c r="C34" s="671">
        <f>SUM(C35:C39)</f>
        <v>33749</v>
      </c>
      <c r="D34" s="671">
        <f t="shared" si="8"/>
        <v>70360</v>
      </c>
      <c r="E34" s="672">
        <f t="shared" si="0"/>
        <v>0.13446341719778698</v>
      </c>
      <c r="F34" s="670">
        <f>SUM(F35:F39)</f>
        <v>36242</v>
      </c>
      <c r="G34" s="671">
        <f>SUM(G35:G39)</f>
        <v>36414</v>
      </c>
      <c r="H34" s="671">
        <f t="shared" si="9"/>
        <v>72656</v>
      </c>
      <c r="I34" s="673">
        <f t="shared" si="2"/>
        <v>-0.03160096894957054</v>
      </c>
      <c r="J34" s="670">
        <f>SUM(J35:J39)</f>
        <v>200545</v>
      </c>
      <c r="K34" s="671">
        <f>SUM(K35:K39)</f>
        <v>160782</v>
      </c>
      <c r="L34" s="671">
        <f t="shared" si="10"/>
        <v>361327</v>
      </c>
      <c r="M34" s="672">
        <f t="shared" si="1"/>
        <v>0.12875565691479884</v>
      </c>
      <c r="N34" s="670">
        <f>SUM(N35:N39)</f>
        <v>204778</v>
      </c>
      <c r="O34" s="671">
        <f>SUM(O35:O39)</f>
        <v>171605</v>
      </c>
      <c r="P34" s="671">
        <f t="shared" si="11"/>
        <v>376383</v>
      </c>
      <c r="Q34" s="673">
        <f t="shared" si="3"/>
        <v>-0.04000180667033315</v>
      </c>
    </row>
    <row r="35" spans="1:17" ht="18.75" customHeight="1">
      <c r="A35" s="680" t="s">
        <v>50</v>
      </c>
      <c r="B35" s="681">
        <v>13716</v>
      </c>
      <c r="C35" s="682">
        <v>14020</v>
      </c>
      <c r="D35" s="682">
        <f t="shared" si="8"/>
        <v>27736</v>
      </c>
      <c r="E35" s="683">
        <f t="shared" si="0"/>
        <v>0.053005647234193</v>
      </c>
      <c r="F35" s="681">
        <v>11454</v>
      </c>
      <c r="G35" s="682">
        <v>12223</v>
      </c>
      <c r="H35" s="682">
        <f t="shared" si="9"/>
        <v>23677</v>
      </c>
      <c r="I35" s="684">
        <f t="shared" si="2"/>
        <v>0.171432191578325</v>
      </c>
      <c r="J35" s="681">
        <v>77200</v>
      </c>
      <c r="K35" s="682">
        <v>71494</v>
      </c>
      <c r="L35" s="682">
        <f t="shared" si="10"/>
        <v>148694</v>
      </c>
      <c r="M35" s="683">
        <f t="shared" si="1"/>
        <v>0.05298578199052133</v>
      </c>
      <c r="N35" s="681">
        <v>66436</v>
      </c>
      <c r="O35" s="682">
        <v>69686</v>
      </c>
      <c r="P35" s="677">
        <f t="shared" si="11"/>
        <v>136122</v>
      </c>
      <c r="Q35" s="684">
        <f t="shared" si="3"/>
        <v>0.09235832561966473</v>
      </c>
    </row>
    <row r="36" spans="1:17" ht="18.75" customHeight="1">
      <c r="A36" s="680" t="s">
        <v>73</v>
      </c>
      <c r="B36" s="681">
        <v>12829</v>
      </c>
      <c r="C36" s="682">
        <v>12291</v>
      </c>
      <c r="D36" s="682">
        <f>C36+B36</f>
        <v>25120</v>
      </c>
      <c r="E36" s="683">
        <f t="shared" si="0"/>
        <v>0.04800626833440035</v>
      </c>
      <c r="F36" s="681">
        <v>13300</v>
      </c>
      <c r="G36" s="682">
        <v>13681</v>
      </c>
      <c r="H36" s="682">
        <f>G36+F36</f>
        <v>26981</v>
      </c>
      <c r="I36" s="684">
        <f t="shared" si="2"/>
        <v>-0.06897446351135983</v>
      </c>
      <c r="J36" s="681">
        <v>60843</v>
      </c>
      <c r="K36" s="682">
        <v>52992</v>
      </c>
      <c r="L36" s="682">
        <f>K36+J36</f>
        <v>113835</v>
      </c>
      <c r="M36" s="683">
        <f t="shared" si="1"/>
        <v>0.04056408794498093</v>
      </c>
      <c r="N36" s="681">
        <v>63495</v>
      </c>
      <c r="O36" s="682">
        <v>54838</v>
      </c>
      <c r="P36" s="677">
        <f>O36+N36</f>
        <v>118333</v>
      </c>
      <c r="Q36" s="684">
        <f t="shared" si="3"/>
        <v>-0.038011374679928656</v>
      </c>
    </row>
    <row r="37" spans="1:17" ht="18.75" customHeight="1">
      <c r="A37" s="680" t="s">
        <v>79</v>
      </c>
      <c r="B37" s="681">
        <v>7241</v>
      </c>
      <c r="C37" s="682">
        <v>7438</v>
      </c>
      <c r="D37" s="682">
        <f>C37+B37</f>
        <v>14679</v>
      </c>
      <c r="E37" s="683">
        <f t="shared" si="0"/>
        <v>0.028052707519134665</v>
      </c>
      <c r="F37" s="681">
        <v>6964</v>
      </c>
      <c r="G37" s="682">
        <v>7431</v>
      </c>
      <c r="H37" s="682">
        <f>G37+F37</f>
        <v>14395</v>
      </c>
      <c r="I37" s="684">
        <f t="shared" si="2"/>
        <v>0.019729072594650843</v>
      </c>
      <c r="J37" s="681">
        <v>41083</v>
      </c>
      <c r="K37" s="682">
        <v>36296</v>
      </c>
      <c r="L37" s="682">
        <f>K37+J37</f>
        <v>77379</v>
      </c>
      <c r="M37" s="683">
        <f t="shared" si="1"/>
        <v>0.027573317179203933</v>
      </c>
      <c r="N37" s="681">
        <v>42741</v>
      </c>
      <c r="O37" s="682">
        <v>36849</v>
      </c>
      <c r="P37" s="677">
        <f>O37+N37</f>
        <v>79590</v>
      </c>
      <c r="Q37" s="684">
        <f t="shared" si="3"/>
        <v>-0.027779871843196413</v>
      </c>
    </row>
    <row r="38" spans="1:17" ht="18.75" customHeight="1">
      <c r="A38" s="680" t="s">
        <v>52</v>
      </c>
      <c r="B38" s="681">
        <v>1501</v>
      </c>
      <c r="C38" s="682"/>
      <c r="D38" s="682">
        <f t="shared" si="8"/>
        <v>1501</v>
      </c>
      <c r="E38" s="683">
        <f t="shared" si="0"/>
        <v>0.0028685274191853076</v>
      </c>
      <c r="F38" s="681">
        <v>1440</v>
      </c>
      <c r="G38" s="682"/>
      <c r="H38" s="682">
        <f t="shared" si="9"/>
        <v>1440</v>
      </c>
      <c r="I38" s="684">
        <f t="shared" si="2"/>
        <v>0.04236111111111107</v>
      </c>
      <c r="J38" s="681">
        <v>10227</v>
      </c>
      <c r="K38" s="682"/>
      <c r="L38" s="682">
        <f t="shared" si="10"/>
        <v>10227</v>
      </c>
      <c r="M38" s="683">
        <f t="shared" si="1"/>
        <v>0.0036443003242703914</v>
      </c>
      <c r="N38" s="681">
        <v>10970</v>
      </c>
      <c r="O38" s="682"/>
      <c r="P38" s="677">
        <f t="shared" si="11"/>
        <v>10970</v>
      </c>
      <c r="Q38" s="684">
        <f t="shared" si="3"/>
        <v>-0.06773017319963537</v>
      </c>
    </row>
    <row r="39" spans="1:17" ht="18.75" customHeight="1" thickBot="1">
      <c r="A39" s="680" t="s">
        <v>65</v>
      </c>
      <c r="B39" s="681">
        <v>1324</v>
      </c>
      <c r="C39" s="682">
        <v>0</v>
      </c>
      <c r="D39" s="682">
        <f>C39+B39</f>
        <v>1324</v>
      </c>
      <c r="E39" s="683">
        <f t="shared" si="0"/>
        <v>0.0025302666908736493</v>
      </c>
      <c r="F39" s="681">
        <v>3084</v>
      </c>
      <c r="G39" s="682">
        <v>3079</v>
      </c>
      <c r="H39" s="682">
        <f>G39+F39</f>
        <v>6163</v>
      </c>
      <c r="I39" s="684">
        <f t="shared" si="2"/>
        <v>-0.7851695602790849</v>
      </c>
      <c r="J39" s="681">
        <v>11192</v>
      </c>
      <c r="K39" s="682">
        <v>0</v>
      </c>
      <c r="L39" s="682">
        <f>K39+J39</f>
        <v>11192</v>
      </c>
      <c r="M39" s="683">
        <f t="shared" si="1"/>
        <v>0.003988169475822257</v>
      </c>
      <c r="N39" s="681">
        <v>21136</v>
      </c>
      <c r="O39" s="682">
        <v>10232</v>
      </c>
      <c r="P39" s="677">
        <f>O39+N39</f>
        <v>31368</v>
      </c>
      <c r="Q39" s="684">
        <f t="shared" si="3"/>
        <v>-0.6432032644733486</v>
      </c>
    </row>
    <row r="40" spans="1:17" s="674" customFormat="1" ht="18.75" customHeight="1">
      <c r="A40" s="669" t="s">
        <v>222</v>
      </c>
      <c r="B40" s="670">
        <f>SUM(B41:B47)</f>
        <v>52309</v>
      </c>
      <c r="C40" s="671">
        <f>SUM(C41:C47)</f>
        <v>47563</v>
      </c>
      <c r="D40" s="671">
        <f t="shared" si="8"/>
        <v>99872</v>
      </c>
      <c r="E40" s="672">
        <f t="shared" si="0"/>
        <v>0.19086313818046305</v>
      </c>
      <c r="F40" s="670">
        <f>SUM(F41:F47)</f>
        <v>46484</v>
      </c>
      <c r="G40" s="671">
        <f>SUM(G41:G47)</f>
        <v>49669</v>
      </c>
      <c r="H40" s="671">
        <f t="shared" si="9"/>
        <v>96153</v>
      </c>
      <c r="I40" s="673">
        <f t="shared" si="2"/>
        <v>0.03867794036587524</v>
      </c>
      <c r="J40" s="670">
        <f>SUM(J41:J47)</f>
        <v>283620</v>
      </c>
      <c r="K40" s="671">
        <f>SUM(K41:K47)</f>
        <v>265186</v>
      </c>
      <c r="L40" s="671">
        <f t="shared" si="10"/>
        <v>548806</v>
      </c>
      <c r="M40" s="672">
        <f t="shared" si="1"/>
        <v>0.19556212806898762</v>
      </c>
      <c r="N40" s="670">
        <f>SUM(N41:N47)</f>
        <v>261378</v>
      </c>
      <c r="O40" s="671">
        <f>SUM(O41:O47)</f>
        <v>247002</v>
      </c>
      <c r="P40" s="671">
        <f t="shared" si="11"/>
        <v>508380</v>
      </c>
      <c r="Q40" s="673">
        <f t="shared" si="3"/>
        <v>0.07951925724851483</v>
      </c>
    </row>
    <row r="41" spans="1:17" s="685" customFormat="1" ht="18.75" customHeight="1">
      <c r="A41" s="675" t="s">
        <v>48</v>
      </c>
      <c r="B41" s="676">
        <v>19105</v>
      </c>
      <c r="C41" s="677">
        <v>14876</v>
      </c>
      <c r="D41" s="677">
        <f t="shared" si="8"/>
        <v>33981</v>
      </c>
      <c r="E41" s="678">
        <f t="shared" si="0"/>
        <v>0.06494032660315519</v>
      </c>
      <c r="F41" s="676">
        <v>18811</v>
      </c>
      <c r="G41" s="677">
        <v>24244</v>
      </c>
      <c r="H41" s="677">
        <f t="shared" si="9"/>
        <v>43055</v>
      </c>
      <c r="I41" s="679">
        <f t="shared" si="2"/>
        <v>-0.21075368714435028</v>
      </c>
      <c r="J41" s="676">
        <v>95462</v>
      </c>
      <c r="K41" s="677">
        <v>85410</v>
      </c>
      <c r="L41" s="677">
        <f t="shared" si="10"/>
        <v>180872</v>
      </c>
      <c r="M41" s="678">
        <f t="shared" si="1"/>
        <v>0.0644521255746</v>
      </c>
      <c r="N41" s="677">
        <v>100268</v>
      </c>
      <c r="O41" s="677">
        <v>95558</v>
      </c>
      <c r="P41" s="677">
        <f t="shared" si="11"/>
        <v>195826</v>
      </c>
      <c r="Q41" s="679">
        <f t="shared" si="3"/>
        <v>-0.07636371064107927</v>
      </c>
    </row>
    <row r="42" spans="1:17" s="685" customFormat="1" ht="18.75" customHeight="1">
      <c r="A42" s="675" t="s">
        <v>72</v>
      </c>
      <c r="B42" s="676">
        <v>11972</v>
      </c>
      <c r="C42" s="677">
        <v>12298</v>
      </c>
      <c r="D42" s="677">
        <f aca="true" t="shared" si="12" ref="D42:D47">C42+B42</f>
        <v>24270</v>
      </c>
      <c r="E42" s="678">
        <f t="shared" si="0"/>
        <v>0.04638185240747996</v>
      </c>
      <c r="F42" s="676">
        <v>11361</v>
      </c>
      <c r="G42" s="677">
        <v>10025</v>
      </c>
      <c r="H42" s="677">
        <f aca="true" t="shared" si="13" ref="H42:H47">G42+F42</f>
        <v>21386</v>
      </c>
      <c r="I42" s="679">
        <f t="shared" si="2"/>
        <v>0.13485457776115206</v>
      </c>
      <c r="J42" s="676">
        <v>73291</v>
      </c>
      <c r="K42" s="677">
        <v>67380</v>
      </c>
      <c r="L42" s="677">
        <f aca="true" t="shared" si="14" ref="L42:L47">K42+J42</f>
        <v>140671</v>
      </c>
      <c r="M42" s="678">
        <f t="shared" si="1"/>
        <v>0.050126857427930015</v>
      </c>
      <c r="N42" s="677">
        <v>65237</v>
      </c>
      <c r="O42" s="677">
        <v>58865</v>
      </c>
      <c r="P42" s="677">
        <f aca="true" t="shared" si="15" ref="P42:P47">O42+N42</f>
        <v>124102</v>
      </c>
      <c r="Q42" s="679">
        <f t="shared" si="3"/>
        <v>0.13351114405891917</v>
      </c>
    </row>
    <row r="43" spans="1:17" s="685" customFormat="1" ht="18.75" customHeight="1">
      <c r="A43" s="675" t="s">
        <v>50</v>
      </c>
      <c r="B43" s="676">
        <v>10131</v>
      </c>
      <c r="C43" s="677">
        <v>10359</v>
      </c>
      <c r="D43" s="677">
        <f t="shared" si="12"/>
        <v>20490</v>
      </c>
      <c r="E43" s="678">
        <f t="shared" si="0"/>
        <v>0.03915797922658691</v>
      </c>
      <c r="F43" s="676">
        <v>7929</v>
      </c>
      <c r="G43" s="677">
        <v>8154</v>
      </c>
      <c r="H43" s="677">
        <f t="shared" si="13"/>
        <v>16083</v>
      </c>
      <c r="I43" s="679">
        <f t="shared" si="2"/>
        <v>0.27401604178324934</v>
      </c>
      <c r="J43" s="676">
        <v>53782</v>
      </c>
      <c r="K43" s="677">
        <v>58614</v>
      </c>
      <c r="L43" s="677">
        <f t="shared" si="14"/>
        <v>112396</v>
      </c>
      <c r="M43" s="678">
        <f t="shared" si="1"/>
        <v>0.04005131311691551</v>
      </c>
      <c r="N43" s="677">
        <v>42541</v>
      </c>
      <c r="O43" s="677">
        <v>45931</v>
      </c>
      <c r="P43" s="677">
        <f t="shared" si="15"/>
        <v>88472</v>
      </c>
      <c r="Q43" s="679">
        <f t="shared" si="3"/>
        <v>0.2704132380866262</v>
      </c>
    </row>
    <row r="44" spans="1:17" s="685" customFormat="1" ht="18.75" customHeight="1">
      <c r="A44" s="675" t="s">
        <v>80</v>
      </c>
      <c r="B44" s="676">
        <v>6088</v>
      </c>
      <c r="C44" s="677">
        <v>6109</v>
      </c>
      <c r="D44" s="677">
        <f t="shared" si="12"/>
        <v>12197</v>
      </c>
      <c r="E44" s="678">
        <f t="shared" si="0"/>
        <v>0.023309413012527112</v>
      </c>
      <c r="F44" s="676">
        <v>2615</v>
      </c>
      <c r="G44" s="677">
        <v>2683</v>
      </c>
      <c r="H44" s="677">
        <f t="shared" si="13"/>
        <v>5298</v>
      </c>
      <c r="I44" s="679">
        <f t="shared" si="2"/>
        <v>1.3021895054737636</v>
      </c>
      <c r="J44" s="676">
        <v>30850</v>
      </c>
      <c r="K44" s="677">
        <v>29664</v>
      </c>
      <c r="L44" s="677">
        <f t="shared" si="14"/>
        <v>60514</v>
      </c>
      <c r="M44" s="678">
        <f t="shared" si="1"/>
        <v>0.021563624701564338</v>
      </c>
      <c r="N44" s="677">
        <v>21520</v>
      </c>
      <c r="O44" s="677">
        <v>20304</v>
      </c>
      <c r="P44" s="677">
        <f t="shared" si="15"/>
        <v>41824</v>
      </c>
      <c r="Q44" s="679">
        <f t="shared" si="3"/>
        <v>0.44687260902830905</v>
      </c>
    </row>
    <row r="45" spans="1:17" s="685" customFormat="1" ht="18.75" customHeight="1">
      <c r="A45" s="675" t="s">
        <v>84</v>
      </c>
      <c r="B45" s="676">
        <v>2473</v>
      </c>
      <c r="C45" s="677">
        <v>2440</v>
      </c>
      <c r="D45" s="677">
        <f t="shared" si="12"/>
        <v>4913</v>
      </c>
      <c r="E45" s="678">
        <f t="shared" si="0"/>
        <v>0.009389124057599878</v>
      </c>
      <c r="F45" s="676">
        <v>2963</v>
      </c>
      <c r="G45" s="677">
        <v>2538</v>
      </c>
      <c r="H45" s="677">
        <f t="shared" si="13"/>
        <v>5501</v>
      </c>
      <c r="I45" s="679">
        <f t="shared" si="2"/>
        <v>-0.10688965642610437</v>
      </c>
      <c r="J45" s="676">
        <v>12046</v>
      </c>
      <c r="K45" s="677">
        <v>11581</v>
      </c>
      <c r="L45" s="677">
        <f t="shared" si="14"/>
        <v>23627</v>
      </c>
      <c r="M45" s="678">
        <f t="shared" si="1"/>
        <v>0.008419270926130491</v>
      </c>
      <c r="N45" s="677">
        <v>14343</v>
      </c>
      <c r="O45" s="677">
        <v>13984</v>
      </c>
      <c r="P45" s="677">
        <f t="shared" si="15"/>
        <v>28327</v>
      </c>
      <c r="Q45" s="679">
        <f t="shared" si="3"/>
        <v>-0.16591944081618248</v>
      </c>
    </row>
    <row r="46" spans="1:17" s="685" customFormat="1" ht="18.75" customHeight="1">
      <c r="A46" s="675" t="s">
        <v>49</v>
      </c>
      <c r="B46" s="676">
        <v>1423</v>
      </c>
      <c r="C46" s="677">
        <v>1476</v>
      </c>
      <c r="D46" s="677">
        <f t="shared" si="12"/>
        <v>2899</v>
      </c>
      <c r="E46" s="678">
        <f t="shared" si="0"/>
        <v>0.0055402138495790855</v>
      </c>
      <c r="F46" s="676">
        <v>1336</v>
      </c>
      <c r="G46" s="677">
        <v>1390</v>
      </c>
      <c r="H46" s="677">
        <f t="shared" si="13"/>
        <v>2726</v>
      </c>
      <c r="I46" s="679">
        <f t="shared" si="2"/>
        <v>0.06346294937637564</v>
      </c>
      <c r="J46" s="676">
        <v>8483</v>
      </c>
      <c r="K46" s="677">
        <v>9198</v>
      </c>
      <c r="L46" s="677">
        <f t="shared" si="14"/>
        <v>17681</v>
      </c>
      <c r="M46" s="678">
        <f t="shared" si="1"/>
        <v>0.006300466806827496</v>
      </c>
      <c r="N46" s="677">
        <v>8754</v>
      </c>
      <c r="O46" s="677">
        <v>8421</v>
      </c>
      <c r="P46" s="677">
        <f t="shared" si="15"/>
        <v>17175</v>
      </c>
      <c r="Q46" s="679">
        <f t="shared" si="3"/>
        <v>0.029461426491994125</v>
      </c>
    </row>
    <row r="47" spans="1:17" s="685" customFormat="1" ht="18.75" customHeight="1" thickBot="1">
      <c r="A47" s="675" t="s">
        <v>65</v>
      </c>
      <c r="B47" s="676">
        <v>1117</v>
      </c>
      <c r="C47" s="677">
        <v>5</v>
      </c>
      <c r="D47" s="677">
        <f t="shared" si="12"/>
        <v>1122</v>
      </c>
      <c r="E47" s="678">
        <f>D47/$D$7</f>
        <v>0.00214422902353492</v>
      </c>
      <c r="F47" s="676">
        <v>1469</v>
      </c>
      <c r="G47" s="677">
        <v>635</v>
      </c>
      <c r="H47" s="677">
        <f t="shared" si="13"/>
        <v>2104</v>
      </c>
      <c r="I47" s="679">
        <f t="shared" si="2"/>
        <v>-0.46673003802281365</v>
      </c>
      <c r="J47" s="676">
        <v>9706</v>
      </c>
      <c r="K47" s="677">
        <v>3339</v>
      </c>
      <c r="L47" s="677">
        <f t="shared" si="14"/>
        <v>13045</v>
      </c>
      <c r="M47" s="678">
        <f>L47/$L$7</f>
        <v>0.0046484695150197765</v>
      </c>
      <c r="N47" s="677">
        <v>8715</v>
      </c>
      <c r="O47" s="677">
        <v>3939</v>
      </c>
      <c r="P47" s="677">
        <f t="shared" si="15"/>
        <v>12654</v>
      </c>
      <c r="Q47" s="679">
        <f t="shared" si="3"/>
        <v>0.03089932037300458</v>
      </c>
    </row>
    <row r="48" spans="1:17" s="674" customFormat="1" ht="18.75" customHeight="1">
      <c r="A48" s="669" t="s">
        <v>198</v>
      </c>
      <c r="B48" s="670">
        <f>SUM(B49:B55)</f>
        <v>5192</v>
      </c>
      <c r="C48" s="671">
        <f>SUM(C49:C55)</f>
        <v>4404</v>
      </c>
      <c r="D48" s="671">
        <f aca="true" t="shared" si="16" ref="D48:D56">C48+B48</f>
        <v>9596</v>
      </c>
      <c r="E48" s="672">
        <f t="shared" si="0"/>
        <v>0.018338700276150706</v>
      </c>
      <c r="F48" s="670">
        <f>SUM(F49:F55)</f>
        <v>5776</v>
      </c>
      <c r="G48" s="671">
        <f>SUM(G49:G55)</f>
        <v>5103</v>
      </c>
      <c r="H48" s="671">
        <f aca="true" t="shared" si="17" ref="H48:H56">G48+F48</f>
        <v>10879</v>
      </c>
      <c r="I48" s="673">
        <f t="shared" si="2"/>
        <v>-0.11793363360602993</v>
      </c>
      <c r="J48" s="670">
        <f>SUM(J49:J55)</f>
        <v>28446</v>
      </c>
      <c r="K48" s="671">
        <f>SUM(K49:K55)</f>
        <v>27111</v>
      </c>
      <c r="L48" s="671">
        <f aca="true" t="shared" si="18" ref="L48:L56">K48+J48</f>
        <v>55557</v>
      </c>
      <c r="M48" s="672">
        <f t="shared" si="1"/>
        <v>0.01979724191996579</v>
      </c>
      <c r="N48" s="670">
        <f>SUM(N49:N55)</f>
        <v>30332</v>
      </c>
      <c r="O48" s="671">
        <f>SUM(O49:O55)</f>
        <v>27801</v>
      </c>
      <c r="P48" s="671">
        <f aca="true" t="shared" si="19" ref="P48:P56">O48+N48</f>
        <v>58133</v>
      </c>
      <c r="Q48" s="673">
        <f t="shared" si="3"/>
        <v>-0.04431218068910947</v>
      </c>
    </row>
    <row r="49" spans="1:17" ht="18.75" customHeight="1">
      <c r="A49" s="675" t="s">
        <v>50</v>
      </c>
      <c r="B49" s="676">
        <v>2419</v>
      </c>
      <c r="C49" s="677">
        <v>2259</v>
      </c>
      <c r="D49" s="677">
        <f t="shared" si="16"/>
        <v>4678</v>
      </c>
      <c r="E49" s="678">
        <f t="shared" si="0"/>
        <v>0.008940020830745415</v>
      </c>
      <c r="F49" s="676">
        <v>2099</v>
      </c>
      <c r="G49" s="677">
        <v>1641</v>
      </c>
      <c r="H49" s="677">
        <f t="shared" si="17"/>
        <v>3740</v>
      </c>
      <c r="I49" s="679">
        <f t="shared" si="2"/>
        <v>0.2508021390374331</v>
      </c>
      <c r="J49" s="676">
        <v>12870</v>
      </c>
      <c r="K49" s="677">
        <v>12927</v>
      </c>
      <c r="L49" s="677">
        <f t="shared" si="18"/>
        <v>25797</v>
      </c>
      <c r="M49" s="678">
        <f t="shared" si="1"/>
        <v>0.009192531090760075</v>
      </c>
      <c r="N49" s="677">
        <v>11133</v>
      </c>
      <c r="O49" s="677">
        <v>9298</v>
      </c>
      <c r="P49" s="677">
        <f t="shared" si="19"/>
        <v>20431</v>
      </c>
      <c r="Q49" s="679">
        <f t="shared" si="3"/>
        <v>0.2626401057216974</v>
      </c>
    </row>
    <row r="50" spans="1:17" ht="18.75" customHeight="1">
      <c r="A50" s="675" t="s">
        <v>72</v>
      </c>
      <c r="B50" s="676">
        <v>1169</v>
      </c>
      <c r="C50" s="677">
        <v>857</v>
      </c>
      <c r="D50" s="677">
        <f>C50+B50</f>
        <v>2026</v>
      </c>
      <c r="E50" s="678">
        <f t="shared" si="0"/>
        <v>0.0038718431387537865</v>
      </c>
      <c r="F50" s="676">
        <v>1065</v>
      </c>
      <c r="G50" s="677">
        <v>876</v>
      </c>
      <c r="H50" s="677">
        <f>G50+F50</f>
        <v>1941</v>
      </c>
      <c r="I50" s="679">
        <f>IF(ISERROR(D50/H50-1),"         /0",IF(D50/H50&gt;5,"  *  ",(D50/H50-1)))</f>
        <v>0.0437918598660485</v>
      </c>
      <c r="J50" s="676">
        <v>5390</v>
      </c>
      <c r="K50" s="677">
        <v>5063</v>
      </c>
      <c r="L50" s="677">
        <f>K50+J50</f>
        <v>10453</v>
      </c>
      <c r="M50" s="678">
        <f t="shared" si="1"/>
        <v>0.0037248334105405693</v>
      </c>
      <c r="N50" s="677">
        <v>5329</v>
      </c>
      <c r="O50" s="677">
        <v>4644</v>
      </c>
      <c r="P50" s="677">
        <f>O50+N50</f>
        <v>9973</v>
      </c>
      <c r="Q50" s="679">
        <f>IF(ISERROR(L50/P50-1),"         /0",IF(L50/P50&gt;5,"  *  ",(L50/P50-1)))</f>
        <v>0.04812995086734184</v>
      </c>
    </row>
    <row r="51" spans="1:17" ht="18.75" customHeight="1">
      <c r="A51" s="675" t="s">
        <v>89</v>
      </c>
      <c r="B51" s="676">
        <v>564</v>
      </c>
      <c r="C51" s="677">
        <v>382</v>
      </c>
      <c r="D51" s="677">
        <f>C51+B51</f>
        <v>946</v>
      </c>
      <c r="E51" s="678">
        <f t="shared" si="0"/>
        <v>0.0018078793727843445</v>
      </c>
      <c r="F51" s="676">
        <v>712</v>
      </c>
      <c r="G51" s="677">
        <v>467</v>
      </c>
      <c r="H51" s="677">
        <f>G51+F51</f>
        <v>1179</v>
      </c>
      <c r="I51" s="679">
        <f>IF(ISERROR(D51/H51-1),"         /0",IF(D51/H51&gt;5,"  *  ",(D51/H51-1)))</f>
        <v>-0.19762510602205263</v>
      </c>
      <c r="J51" s="676">
        <v>2886</v>
      </c>
      <c r="K51" s="677">
        <v>3206</v>
      </c>
      <c r="L51" s="677">
        <f>K51+J51</f>
        <v>6092</v>
      </c>
      <c r="M51" s="678">
        <f t="shared" si="1"/>
        <v>0.0021708299183978903</v>
      </c>
      <c r="N51" s="677">
        <v>3086</v>
      </c>
      <c r="O51" s="677">
        <v>3216</v>
      </c>
      <c r="P51" s="677">
        <f>O51+N51</f>
        <v>6302</v>
      </c>
      <c r="Q51" s="679">
        <f>IF(ISERROR(L51/P51-1),"         /0",IF(L51/P51&gt;5,"  *  ",(L51/P51-1)))</f>
        <v>-0.03332275468105361</v>
      </c>
    </row>
    <row r="52" spans="1:17" ht="18.75" customHeight="1">
      <c r="A52" s="675" t="s">
        <v>52</v>
      </c>
      <c r="B52" s="676">
        <v>371</v>
      </c>
      <c r="C52" s="677">
        <v>291</v>
      </c>
      <c r="D52" s="677">
        <f>C52+B52</f>
        <v>662</v>
      </c>
      <c r="E52" s="678">
        <f t="shared" si="0"/>
        <v>0.0012651333454368246</v>
      </c>
      <c r="F52" s="676">
        <v>1083</v>
      </c>
      <c r="G52" s="677">
        <v>1363</v>
      </c>
      <c r="H52" s="677">
        <f>G52+F52</f>
        <v>2446</v>
      </c>
      <c r="I52" s="679">
        <f>IF(ISERROR(D52/H52-1),"         /0",IF(D52/H52&gt;5,"  *  ",(D52/H52-1)))</f>
        <v>-0.7293540474243663</v>
      </c>
      <c r="J52" s="676">
        <v>3152</v>
      </c>
      <c r="K52" s="677">
        <v>2543</v>
      </c>
      <c r="L52" s="677">
        <f>K52+J52</f>
        <v>5695</v>
      </c>
      <c r="M52" s="678">
        <f t="shared" si="1"/>
        <v>0.0020293625057905425</v>
      </c>
      <c r="N52" s="677">
        <v>6162</v>
      </c>
      <c r="O52" s="677">
        <v>6611</v>
      </c>
      <c r="P52" s="677">
        <f>O52+N52</f>
        <v>12773</v>
      </c>
      <c r="Q52" s="679">
        <f>IF(ISERROR(L52/P52-1),"         /0",IF(L52/P52&gt;5,"  *  ",(L52/P52-1)))</f>
        <v>-0.5541376340718703</v>
      </c>
    </row>
    <row r="53" spans="1:17" ht="18.75" customHeight="1">
      <c r="A53" s="675" t="s">
        <v>90</v>
      </c>
      <c r="B53" s="676">
        <v>338</v>
      </c>
      <c r="C53" s="677">
        <v>256</v>
      </c>
      <c r="D53" s="677">
        <f t="shared" si="16"/>
        <v>594</v>
      </c>
      <c r="E53" s="678">
        <f t="shared" si="0"/>
        <v>0.001135180071283193</v>
      </c>
      <c r="F53" s="676">
        <v>459</v>
      </c>
      <c r="G53" s="677">
        <v>446</v>
      </c>
      <c r="H53" s="677">
        <f t="shared" si="17"/>
        <v>905</v>
      </c>
      <c r="I53" s="679">
        <f t="shared" si="2"/>
        <v>-0.34364640883977904</v>
      </c>
      <c r="J53" s="676">
        <v>1843</v>
      </c>
      <c r="K53" s="677">
        <v>1581</v>
      </c>
      <c r="L53" s="677">
        <f t="shared" si="18"/>
        <v>3424</v>
      </c>
      <c r="M53" s="678">
        <f t="shared" si="1"/>
        <v>0.001220111891102163</v>
      </c>
      <c r="N53" s="677">
        <v>1898</v>
      </c>
      <c r="O53" s="677">
        <v>1963</v>
      </c>
      <c r="P53" s="677">
        <f t="shared" si="19"/>
        <v>3861</v>
      </c>
      <c r="Q53" s="679">
        <f t="shared" si="3"/>
        <v>-0.11318311318311314</v>
      </c>
    </row>
    <row r="54" spans="1:17" ht="18.75" customHeight="1">
      <c r="A54" s="675" t="s">
        <v>49</v>
      </c>
      <c r="B54" s="676">
        <v>264</v>
      </c>
      <c r="C54" s="677">
        <v>326</v>
      </c>
      <c r="D54" s="677">
        <f>C54+B54</f>
        <v>590</v>
      </c>
      <c r="E54" s="678">
        <f t="shared" si="0"/>
        <v>0.0011275357610388617</v>
      </c>
      <c r="F54" s="676">
        <v>274</v>
      </c>
      <c r="G54" s="677">
        <v>288</v>
      </c>
      <c r="H54" s="677">
        <f>G54+F54</f>
        <v>562</v>
      </c>
      <c r="I54" s="679">
        <f t="shared" si="2"/>
        <v>0.04982206405693956</v>
      </c>
      <c r="J54" s="676">
        <v>1950</v>
      </c>
      <c r="K54" s="677">
        <v>1622</v>
      </c>
      <c r="L54" s="677">
        <f>K54+J54</f>
        <v>3572</v>
      </c>
      <c r="M54" s="678">
        <f t="shared" si="1"/>
        <v>0.0012728503723764388</v>
      </c>
      <c r="N54" s="677">
        <v>2310</v>
      </c>
      <c r="O54" s="677">
        <v>1881</v>
      </c>
      <c r="P54" s="677">
        <f>O54+N54</f>
        <v>4191</v>
      </c>
      <c r="Q54" s="679">
        <f t="shared" si="3"/>
        <v>-0.14769744691004538</v>
      </c>
    </row>
    <row r="55" spans="1:17" ht="18.75" customHeight="1" thickBot="1">
      <c r="A55" s="675" t="s">
        <v>65</v>
      </c>
      <c r="B55" s="676">
        <v>67</v>
      </c>
      <c r="C55" s="677">
        <v>33</v>
      </c>
      <c r="D55" s="677">
        <f t="shared" si="16"/>
        <v>100</v>
      </c>
      <c r="E55" s="678">
        <f t="shared" si="0"/>
        <v>0.00019110775610828166</v>
      </c>
      <c r="F55" s="676">
        <v>84</v>
      </c>
      <c r="G55" s="677">
        <v>22</v>
      </c>
      <c r="H55" s="677">
        <f t="shared" si="17"/>
        <v>106</v>
      </c>
      <c r="I55" s="679">
        <f t="shared" si="2"/>
        <v>-0.05660377358490565</v>
      </c>
      <c r="J55" s="676">
        <v>355</v>
      </c>
      <c r="K55" s="677">
        <v>169</v>
      </c>
      <c r="L55" s="677">
        <f t="shared" si="18"/>
        <v>524</v>
      </c>
      <c r="M55" s="678">
        <f t="shared" si="1"/>
        <v>0.00018672273099811139</v>
      </c>
      <c r="N55" s="677">
        <v>414</v>
      </c>
      <c r="O55" s="677">
        <v>188</v>
      </c>
      <c r="P55" s="677">
        <f t="shared" si="19"/>
        <v>602</v>
      </c>
      <c r="Q55" s="679">
        <f t="shared" si="3"/>
        <v>-0.12956810631229232</v>
      </c>
    </row>
    <row r="56" spans="1:17" ht="18.75" customHeight="1" thickBot="1">
      <c r="A56" s="686" t="s">
        <v>202</v>
      </c>
      <c r="B56" s="687">
        <v>1109</v>
      </c>
      <c r="C56" s="688">
        <v>291</v>
      </c>
      <c r="D56" s="688">
        <f t="shared" si="16"/>
        <v>1400</v>
      </c>
      <c r="E56" s="689">
        <f t="shared" si="0"/>
        <v>0.002675508585515943</v>
      </c>
      <c r="F56" s="687">
        <v>693</v>
      </c>
      <c r="G56" s="688">
        <v>172</v>
      </c>
      <c r="H56" s="688">
        <f t="shared" si="17"/>
        <v>865</v>
      </c>
      <c r="I56" s="690">
        <f t="shared" si="2"/>
        <v>0.6184971098265897</v>
      </c>
      <c r="J56" s="687">
        <v>6938</v>
      </c>
      <c r="K56" s="688">
        <v>2120</v>
      </c>
      <c r="L56" s="688">
        <f t="shared" si="18"/>
        <v>9058</v>
      </c>
      <c r="M56" s="689">
        <f t="shared" si="1"/>
        <v>0.0032277375904215515</v>
      </c>
      <c r="N56" s="687">
        <v>4368</v>
      </c>
      <c r="O56" s="688">
        <v>1206</v>
      </c>
      <c r="P56" s="688">
        <f t="shared" si="19"/>
        <v>5574</v>
      </c>
      <c r="Q56" s="690">
        <f t="shared" si="3"/>
        <v>0.6250448510943667</v>
      </c>
    </row>
    <row r="57" ht="14.25">
      <c r="A57" s="282" t="s">
        <v>230</v>
      </c>
    </row>
    <row r="58" ht="14.25">
      <c r="A58" s="282" t="s">
        <v>67</v>
      </c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Q57:Q65536 I57:I65536 Q3:Q6 I3:I6">
    <cfRule type="cellIs" priority="1" dxfId="0" operator="lessThan" stopIfTrue="1">
      <formula>0</formula>
    </cfRule>
  </conditionalFormatting>
  <conditionalFormatting sqref="I7:I56 Q7:Q5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O46"/>
  <sheetViews>
    <sheetView showGridLines="0" zoomScale="90" zoomScaleNormal="90" zoomScalePageLayoutView="0" workbookViewId="0" topLeftCell="A1">
      <selection activeCell="H44" sqref="H44"/>
    </sheetView>
  </sheetViews>
  <sheetFormatPr defaultColWidth="9.140625" defaultRowHeight="12.75"/>
  <cols>
    <col min="1" max="1" width="19.00390625" style="691" customWidth="1"/>
    <col min="2" max="2" width="10.7109375" style="691" customWidth="1"/>
    <col min="3" max="3" width="11.421875" style="691" bestFit="1" customWidth="1"/>
    <col min="4" max="4" width="10.140625" style="691" customWidth="1"/>
    <col min="5" max="5" width="10.8515625" style="691" customWidth="1"/>
    <col min="6" max="6" width="10.28125" style="691" customWidth="1"/>
    <col min="7" max="7" width="11.28125" style="691" customWidth="1"/>
    <col min="8" max="8" width="10.28125" style="691" customWidth="1"/>
    <col min="9" max="9" width="11.421875" style="691" customWidth="1"/>
    <col min="10" max="11" width="9.140625" style="691" customWidth="1"/>
    <col min="12" max="12" width="11.8515625" style="691" customWidth="1"/>
    <col min="13" max="14" width="9.140625" style="691" customWidth="1"/>
    <col min="15" max="15" width="11.7109375" style="691" customWidth="1"/>
    <col min="16" max="16384" width="9.140625" style="691" customWidth="1"/>
  </cols>
  <sheetData>
    <row r="1" spans="8:9" ht="18.75" thickBot="1">
      <c r="H1" s="692" t="s">
        <v>0</v>
      </c>
      <c r="I1" s="693"/>
    </row>
    <row r="2" ht="7.5" customHeight="1" thickBot="1"/>
    <row r="3" spans="1:9" ht="22.5" customHeight="1" thickBot="1">
      <c r="A3" s="694" t="s">
        <v>233</v>
      </c>
      <c r="B3" s="695"/>
      <c r="C3" s="695"/>
      <c r="D3" s="695"/>
      <c r="E3" s="695"/>
      <c r="F3" s="695"/>
      <c r="G3" s="695"/>
      <c r="H3" s="695"/>
      <c r="I3" s="696"/>
    </row>
    <row r="4" spans="1:9" s="701" customFormat="1" ht="14.25" customHeight="1" thickBot="1">
      <c r="A4" s="697" t="s">
        <v>159</v>
      </c>
      <c r="B4" s="698" t="s">
        <v>39</v>
      </c>
      <c r="C4" s="699"/>
      <c r="D4" s="699"/>
      <c r="E4" s="700"/>
      <c r="F4" s="699" t="s">
        <v>40</v>
      </c>
      <c r="G4" s="699"/>
      <c r="H4" s="699"/>
      <c r="I4" s="700"/>
    </row>
    <row r="5" spans="1:9" s="706" customFormat="1" ht="33.75" customHeight="1" thickBot="1">
      <c r="A5" s="702"/>
      <c r="B5" s="703" t="s">
        <v>41</v>
      </c>
      <c r="C5" s="704" t="s">
        <v>42</v>
      </c>
      <c r="D5" s="703" t="s">
        <v>43</v>
      </c>
      <c r="E5" s="705" t="s">
        <v>44</v>
      </c>
      <c r="F5" s="703" t="s">
        <v>45</v>
      </c>
      <c r="G5" s="704" t="s">
        <v>42</v>
      </c>
      <c r="H5" s="703" t="s">
        <v>46</v>
      </c>
      <c r="I5" s="705" t="s">
        <v>44</v>
      </c>
    </row>
    <row r="6" spans="1:9" s="713" customFormat="1" ht="15.75" customHeight="1" thickBot="1">
      <c r="A6" s="707" t="s">
        <v>4</v>
      </c>
      <c r="B6" s="708">
        <f>B7+B16+B27+B34+B40+B44</f>
        <v>37342.944999999985</v>
      </c>
      <c r="C6" s="709">
        <f aca="true" t="shared" si="0" ref="C6:C39">(B6/$B$6)</f>
        <v>1</v>
      </c>
      <c r="D6" s="710">
        <f>D7+D16+D27+D34+D40+D44</f>
        <v>31522.024999999998</v>
      </c>
      <c r="E6" s="711">
        <f>(B6/D6-1)</f>
        <v>0.1846619942722585</v>
      </c>
      <c r="F6" s="712">
        <f>F7+F16+F27+F34+F40+F44</f>
        <v>243688.89100000003</v>
      </c>
      <c r="G6" s="709">
        <f aca="true" t="shared" si="1" ref="G6:G39">(F6/$F$6)</f>
        <v>1</v>
      </c>
      <c r="H6" s="710">
        <f>H7+H16+H27+H34+H40+H44</f>
        <v>210832.97200000004</v>
      </c>
      <c r="I6" s="711">
        <f>(F6/H6-1)</f>
        <v>0.15583861806966315</v>
      </c>
    </row>
    <row r="7" spans="1:15" s="718" customFormat="1" ht="15.75" customHeight="1">
      <c r="A7" s="714" t="s">
        <v>160</v>
      </c>
      <c r="B7" s="715">
        <f>SUM(B8:B15)</f>
        <v>21010.741999999995</v>
      </c>
      <c r="C7" s="716">
        <f t="shared" si="0"/>
        <v>0.5626428767200874</v>
      </c>
      <c r="D7" s="717">
        <f>SUM(D8:D15)</f>
        <v>20589.62</v>
      </c>
      <c r="E7" s="447">
        <f aca="true" t="shared" si="2" ref="E7:E44">IF(ISERROR(B7/D7-1),"         /0",IF(B7/D7&gt;5,"  *  ",(B7/D7-1)))</f>
        <v>0.020453121524340645</v>
      </c>
      <c r="F7" s="715">
        <f>SUM(F8:F15)</f>
        <v>149996.878</v>
      </c>
      <c r="G7" s="716">
        <f t="shared" si="1"/>
        <v>0.6155261217878002</v>
      </c>
      <c r="H7" s="717">
        <f>SUM(H8:H15)</f>
        <v>137113.249</v>
      </c>
      <c r="I7" s="448">
        <f aca="true" t="shared" si="3" ref="I7:I44">IF(ISERROR(F7/H7-1),"         /0",IF(F7/H7&gt;5,"  *  ",(F7/H7-1)))</f>
        <v>0.0939634141409631</v>
      </c>
      <c r="L7" s="719"/>
      <c r="M7" s="719"/>
      <c r="N7" s="719"/>
      <c r="O7" s="719"/>
    </row>
    <row r="8" spans="1:10" ht="15.75" customHeight="1">
      <c r="A8" s="720" t="s">
        <v>161</v>
      </c>
      <c r="B8" s="721">
        <v>15011.881</v>
      </c>
      <c r="C8" s="722">
        <f t="shared" si="0"/>
        <v>0.40200045818560926</v>
      </c>
      <c r="D8" s="723">
        <v>14029.810999999998</v>
      </c>
      <c r="E8" s="724">
        <f t="shared" si="2"/>
        <v>0.06999880468810327</v>
      </c>
      <c r="F8" s="725">
        <v>108992.43699999998</v>
      </c>
      <c r="G8" s="722">
        <f t="shared" si="1"/>
        <v>0.4472605893224733</v>
      </c>
      <c r="H8" s="723">
        <v>97317.78400000001</v>
      </c>
      <c r="I8" s="724">
        <f t="shared" si="3"/>
        <v>0.11996422976503407</v>
      </c>
      <c r="J8" s="726"/>
    </row>
    <row r="9" spans="1:10" ht="15.75" customHeight="1">
      <c r="A9" s="720" t="s">
        <v>162</v>
      </c>
      <c r="B9" s="721">
        <v>3413.132</v>
      </c>
      <c r="C9" s="722">
        <f t="shared" si="0"/>
        <v>0.09139964724260503</v>
      </c>
      <c r="D9" s="723">
        <v>3552.4429999999998</v>
      </c>
      <c r="E9" s="724">
        <f t="shared" si="2"/>
        <v>-0.03921554828606677</v>
      </c>
      <c r="F9" s="725">
        <v>23167.337000000003</v>
      </c>
      <c r="G9" s="722">
        <f t="shared" si="1"/>
        <v>0.09506931934784012</v>
      </c>
      <c r="H9" s="723">
        <v>23425.775999999998</v>
      </c>
      <c r="I9" s="724">
        <f t="shared" si="3"/>
        <v>-0.011032249262521554</v>
      </c>
      <c r="J9" s="726"/>
    </row>
    <row r="10" spans="1:10" ht="15.75" customHeight="1">
      <c r="A10" s="720" t="s">
        <v>165</v>
      </c>
      <c r="B10" s="721">
        <v>784.139</v>
      </c>
      <c r="C10" s="722">
        <f t="shared" si="0"/>
        <v>0.02099831708506119</v>
      </c>
      <c r="D10" s="723">
        <v>918.105</v>
      </c>
      <c r="E10" s="724">
        <f>IF(ISERROR(B10/D10-1),"         /0",IF(B10/D10&gt;5,"  *  ",(B10/D10-1)))</f>
        <v>-0.14591577216113627</v>
      </c>
      <c r="F10" s="725">
        <v>5090.874000000001</v>
      </c>
      <c r="G10" s="722">
        <f t="shared" si="1"/>
        <v>0.02089087434026691</v>
      </c>
      <c r="H10" s="723">
        <v>4764.92</v>
      </c>
      <c r="I10" s="724">
        <f>IF(ISERROR(F10/H10-1),"         /0",IF(F10/H10&gt;5,"  *  ",(F10/H10-1)))</f>
        <v>0.0684070246719779</v>
      </c>
      <c r="J10" s="726"/>
    </row>
    <row r="11" spans="1:10" ht="15.75" customHeight="1">
      <c r="A11" s="720" t="s">
        <v>169</v>
      </c>
      <c r="B11" s="721">
        <v>484.118</v>
      </c>
      <c r="C11" s="722">
        <f t="shared" si="0"/>
        <v>0.012964108749323338</v>
      </c>
      <c r="D11" s="723">
        <v>443.749</v>
      </c>
      <c r="E11" s="724">
        <f t="shared" si="2"/>
        <v>0.09097259937487179</v>
      </c>
      <c r="F11" s="725">
        <v>2705.96</v>
      </c>
      <c r="G11" s="722">
        <f t="shared" si="1"/>
        <v>0.01110415821129901</v>
      </c>
      <c r="H11" s="723">
        <v>2251.593</v>
      </c>
      <c r="I11" s="724">
        <f t="shared" si="3"/>
        <v>0.20179801589363633</v>
      </c>
      <c r="J11" s="726"/>
    </row>
    <row r="12" spans="1:10" ht="15.75" customHeight="1">
      <c r="A12" s="720" t="s">
        <v>164</v>
      </c>
      <c r="B12" s="721">
        <v>211.26300000000006</v>
      </c>
      <c r="C12" s="722">
        <f t="shared" si="0"/>
        <v>0.005657373835941438</v>
      </c>
      <c r="D12" s="723">
        <v>167.054</v>
      </c>
      <c r="E12" s="724">
        <f t="shared" si="2"/>
        <v>0.2646389790127748</v>
      </c>
      <c r="F12" s="725">
        <v>1379.2390000000003</v>
      </c>
      <c r="G12" s="722">
        <f t="shared" si="1"/>
        <v>0.005659835351296339</v>
      </c>
      <c r="H12" s="723">
        <v>1052.1290000000001</v>
      </c>
      <c r="I12" s="724">
        <f t="shared" si="3"/>
        <v>0.3109029406089938</v>
      </c>
      <c r="J12" s="726"/>
    </row>
    <row r="13" spans="1:10" ht="15.75" customHeight="1">
      <c r="A13" s="720" t="s">
        <v>170</v>
      </c>
      <c r="B13" s="721">
        <v>174.702</v>
      </c>
      <c r="C13" s="722">
        <f t="shared" si="0"/>
        <v>0.00467831340029556</v>
      </c>
      <c r="D13" s="723">
        <v>116.20200000000001</v>
      </c>
      <c r="E13" s="724">
        <f t="shared" si="2"/>
        <v>0.5034336758403468</v>
      </c>
      <c r="F13" s="725">
        <v>913.6030000000003</v>
      </c>
      <c r="G13" s="722">
        <f t="shared" si="1"/>
        <v>0.00374905477328468</v>
      </c>
      <c r="H13" s="723">
        <v>768.3009999999999</v>
      </c>
      <c r="I13" s="724">
        <f t="shared" si="3"/>
        <v>0.18912119078330036</v>
      </c>
      <c r="J13" s="726"/>
    </row>
    <row r="14" spans="1:10" ht="15.75" customHeight="1">
      <c r="A14" s="720" t="s">
        <v>168</v>
      </c>
      <c r="B14" s="721">
        <v>39.801</v>
      </c>
      <c r="C14" s="722">
        <f t="shared" si="0"/>
        <v>0.0010658238122354844</v>
      </c>
      <c r="D14" s="723">
        <v>117.967</v>
      </c>
      <c r="E14" s="724">
        <f t="shared" si="2"/>
        <v>-0.6626090347300516</v>
      </c>
      <c r="F14" s="725">
        <v>274.68399999999997</v>
      </c>
      <c r="G14" s="722">
        <f t="shared" si="1"/>
        <v>0.0011271913088561757</v>
      </c>
      <c r="H14" s="723">
        <v>620.6379999999999</v>
      </c>
      <c r="I14" s="724">
        <f t="shared" si="3"/>
        <v>-0.557416722791708</v>
      </c>
      <c r="J14" s="726"/>
    </row>
    <row r="15" spans="1:10" ht="15.75" customHeight="1" thickBot="1">
      <c r="A15" s="720" t="s">
        <v>147</v>
      </c>
      <c r="B15" s="721">
        <v>891.706</v>
      </c>
      <c r="C15" s="722">
        <f t="shared" si="0"/>
        <v>0.023878834409016225</v>
      </c>
      <c r="D15" s="723">
        <v>1244.289</v>
      </c>
      <c r="E15" s="724">
        <f t="shared" si="2"/>
        <v>-0.2833610198273874</v>
      </c>
      <c r="F15" s="725">
        <v>7472.744</v>
      </c>
      <c r="G15" s="722">
        <f t="shared" si="1"/>
        <v>0.030665099132483633</v>
      </c>
      <c r="H15" s="723">
        <v>6912.1079999999965</v>
      </c>
      <c r="I15" s="724">
        <f t="shared" si="3"/>
        <v>0.08110926507514105</v>
      </c>
      <c r="J15" s="726"/>
    </row>
    <row r="16" spans="1:10" s="701" customFormat="1" ht="15.75" customHeight="1">
      <c r="A16" s="727" t="s">
        <v>172</v>
      </c>
      <c r="B16" s="728">
        <f>SUM(B17:B26)</f>
        <v>6666.485000000001</v>
      </c>
      <c r="C16" s="729">
        <f t="shared" si="0"/>
        <v>0.17852060141480547</v>
      </c>
      <c r="D16" s="730">
        <f>SUM(D17:D26)</f>
        <v>4306.035</v>
      </c>
      <c r="E16" s="731">
        <f t="shared" si="2"/>
        <v>0.5481725067260255</v>
      </c>
      <c r="F16" s="728">
        <f>SUM(F17:F26)</f>
        <v>39030.505000000005</v>
      </c>
      <c r="G16" s="732">
        <f t="shared" si="1"/>
        <v>0.16016530273429658</v>
      </c>
      <c r="H16" s="733">
        <f>SUM(H17:H26)</f>
        <v>31656.939</v>
      </c>
      <c r="I16" s="731">
        <f t="shared" si="3"/>
        <v>0.2329210035120579</v>
      </c>
      <c r="J16" s="734"/>
    </row>
    <row r="17" spans="1:10" ht="15.75" customHeight="1">
      <c r="A17" s="735" t="s">
        <v>174</v>
      </c>
      <c r="B17" s="736">
        <v>1880.1290000000001</v>
      </c>
      <c r="C17" s="722">
        <f t="shared" si="0"/>
        <v>0.05034763594569204</v>
      </c>
      <c r="D17" s="737">
        <v>689.557</v>
      </c>
      <c r="E17" s="724">
        <f t="shared" si="2"/>
        <v>1.726575177976585</v>
      </c>
      <c r="F17" s="738">
        <v>10515.97</v>
      </c>
      <c r="G17" s="722">
        <f t="shared" si="1"/>
        <v>0.043153259702757636</v>
      </c>
      <c r="H17" s="737">
        <v>5096.493</v>
      </c>
      <c r="I17" s="724">
        <f t="shared" si="3"/>
        <v>1.0633737748683258</v>
      </c>
      <c r="J17" s="726"/>
    </row>
    <row r="18" spans="1:10" ht="15.75" customHeight="1">
      <c r="A18" s="735" t="s">
        <v>173</v>
      </c>
      <c r="B18" s="736">
        <v>1165.397</v>
      </c>
      <c r="C18" s="722">
        <f t="shared" si="0"/>
        <v>0.03120795641586384</v>
      </c>
      <c r="D18" s="737">
        <v>714.3190000000001</v>
      </c>
      <c r="E18" s="724">
        <f t="shared" si="2"/>
        <v>0.6314797730425759</v>
      </c>
      <c r="F18" s="738">
        <v>5652.47</v>
      </c>
      <c r="G18" s="722">
        <f t="shared" si="1"/>
        <v>0.023195435691814117</v>
      </c>
      <c r="H18" s="737">
        <v>4821.0660000000025</v>
      </c>
      <c r="I18" s="724">
        <f t="shared" si="3"/>
        <v>0.17245231656235305</v>
      </c>
      <c r="J18" s="726"/>
    </row>
    <row r="19" spans="1:10" ht="15.75" customHeight="1">
      <c r="A19" s="735" t="s">
        <v>178</v>
      </c>
      <c r="B19" s="736">
        <v>702.9879999999999</v>
      </c>
      <c r="C19" s="722">
        <f t="shared" si="0"/>
        <v>0.018825189068510804</v>
      </c>
      <c r="D19" s="737">
        <v>337.52799999999996</v>
      </c>
      <c r="E19" s="724">
        <f>IF(ISERROR(B19/D19-1),"         /0",IF(B19/D19&gt;5,"  *  ",(B19/D19-1)))</f>
        <v>1.0827546159133465</v>
      </c>
      <c r="F19" s="738">
        <v>4308.37</v>
      </c>
      <c r="G19" s="722">
        <f t="shared" si="1"/>
        <v>0.01767979649101033</v>
      </c>
      <c r="H19" s="737">
        <v>2928.216999999999</v>
      </c>
      <c r="I19" s="724">
        <f>IF(ISERROR(F19/H19-1),"         /0",IF(F19/H19&gt;5,"  *  ",(F19/H19-1)))</f>
        <v>0.47132879837798947</v>
      </c>
      <c r="J19" s="726"/>
    </row>
    <row r="20" spans="1:10" ht="15.75" customHeight="1">
      <c r="A20" s="735" t="s">
        <v>176</v>
      </c>
      <c r="B20" s="736">
        <v>620.52</v>
      </c>
      <c r="C20" s="722">
        <f t="shared" si="0"/>
        <v>0.016616793346105944</v>
      </c>
      <c r="D20" s="737">
        <v>350.53200000000004</v>
      </c>
      <c r="E20" s="724">
        <f t="shared" si="2"/>
        <v>0.7702235459244802</v>
      </c>
      <c r="F20" s="738">
        <v>3424.89</v>
      </c>
      <c r="G20" s="722">
        <f t="shared" si="1"/>
        <v>0.014054354246291841</v>
      </c>
      <c r="H20" s="737">
        <v>1944.084</v>
      </c>
      <c r="I20" s="724">
        <f t="shared" si="3"/>
        <v>0.7616985685803699</v>
      </c>
      <c r="J20" s="726"/>
    </row>
    <row r="21" spans="1:10" ht="15.75" customHeight="1">
      <c r="A21" s="735" t="s">
        <v>234</v>
      </c>
      <c r="B21" s="736">
        <v>578</v>
      </c>
      <c r="C21" s="722">
        <f t="shared" si="0"/>
        <v>0.01547815792246702</v>
      </c>
      <c r="D21" s="737">
        <v>250.888</v>
      </c>
      <c r="E21" s="724">
        <f t="shared" si="2"/>
        <v>1.303816842575173</v>
      </c>
      <c r="F21" s="738">
        <v>3291.058</v>
      </c>
      <c r="G21" s="722">
        <f t="shared" si="1"/>
        <v>0.013505162202900746</v>
      </c>
      <c r="H21" s="737">
        <v>3007.0580000000004</v>
      </c>
      <c r="I21" s="724">
        <f t="shared" si="3"/>
        <v>0.09444447030951841</v>
      </c>
      <c r="J21" s="726"/>
    </row>
    <row r="22" spans="1:10" ht="15.75" customHeight="1">
      <c r="A22" s="735" t="s">
        <v>177</v>
      </c>
      <c r="B22" s="736">
        <v>510.7240000000001</v>
      </c>
      <c r="C22" s="722">
        <f t="shared" si="0"/>
        <v>0.013676586032515654</v>
      </c>
      <c r="D22" s="737">
        <v>171.41900000000004</v>
      </c>
      <c r="E22" s="724">
        <f t="shared" si="2"/>
        <v>1.9793896825906114</v>
      </c>
      <c r="F22" s="738">
        <v>2696.7510000000007</v>
      </c>
      <c r="G22" s="722">
        <f t="shared" si="1"/>
        <v>0.011066368224393127</v>
      </c>
      <c r="H22" s="737">
        <v>1376.1889999999999</v>
      </c>
      <c r="I22" s="724">
        <f t="shared" si="3"/>
        <v>0.9595789531815768</v>
      </c>
      <c r="J22" s="726"/>
    </row>
    <row r="23" spans="1:10" ht="15.75" customHeight="1">
      <c r="A23" s="735" t="s">
        <v>175</v>
      </c>
      <c r="B23" s="736">
        <v>365.788</v>
      </c>
      <c r="C23" s="722">
        <f t="shared" si="0"/>
        <v>0.009795370986407209</v>
      </c>
      <c r="D23" s="737">
        <v>1070.077</v>
      </c>
      <c r="E23" s="724">
        <f t="shared" si="2"/>
        <v>-0.6581666552967684</v>
      </c>
      <c r="F23" s="738">
        <v>2310.5869999999995</v>
      </c>
      <c r="G23" s="722">
        <f t="shared" si="1"/>
        <v>0.009481708380379142</v>
      </c>
      <c r="H23" s="737">
        <v>7239.01</v>
      </c>
      <c r="I23" s="724">
        <f t="shared" si="3"/>
        <v>-0.6808145036406913</v>
      </c>
      <c r="J23" s="726"/>
    </row>
    <row r="24" spans="1:10" ht="15.75" customHeight="1">
      <c r="A24" s="735" t="s">
        <v>179</v>
      </c>
      <c r="B24" s="736">
        <v>357.13300000000004</v>
      </c>
      <c r="C24" s="722">
        <f t="shared" si="0"/>
        <v>0.00956360029986923</v>
      </c>
      <c r="D24" s="737">
        <v>339.154</v>
      </c>
      <c r="E24" s="724">
        <f t="shared" si="2"/>
        <v>0.05301131639314316</v>
      </c>
      <c r="F24" s="738">
        <v>2795.851</v>
      </c>
      <c r="G24" s="722">
        <f t="shared" si="1"/>
        <v>0.011473034279597094</v>
      </c>
      <c r="H24" s="737">
        <v>1920.917</v>
      </c>
      <c r="I24" s="724">
        <f t="shared" si="3"/>
        <v>0.45547725383241455</v>
      </c>
      <c r="J24" s="726"/>
    </row>
    <row r="25" spans="1:10" ht="15.75" customHeight="1">
      <c r="A25" s="735" t="s">
        <v>181</v>
      </c>
      <c r="B25" s="736">
        <v>129.893</v>
      </c>
      <c r="C25" s="722">
        <f t="shared" si="0"/>
        <v>0.0034783812578252746</v>
      </c>
      <c r="D25" s="737">
        <v>105.177</v>
      </c>
      <c r="E25" s="724">
        <f t="shared" si="2"/>
        <v>0.23499434286963883</v>
      </c>
      <c r="F25" s="738">
        <v>930.4230000000003</v>
      </c>
      <c r="G25" s="722">
        <f t="shared" si="1"/>
        <v>0.0038180772056613786</v>
      </c>
      <c r="H25" s="737">
        <v>1421.7879999999993</v>
      </c>
      <c r="I25" s="724">
        <f t="shared" si="3"/>
        <v>-0.3455965305657378</v>
      </c>
      <c r="J25" s="726"/>
    </row>
    <row r="26" spans="1:10" ht="15.75" customHeight="1" thickBot="1">
      <c r="A26" s="735" t="s">
        <v>147</v>
      </c>
      <c r="B26" s="736">
        <v>355.913</v>
      </c>
      <c r="C26" s="722">
        <f t="shared" si="0"/>
        <v>0.009530930139548451</v>
      </c>
      <c r="D26" s="737">
        <v>277.384</v>
      </c>
      <c r="E26" s="724">
        <f t="shared" si="2"/>
        <v>0.2831057306838174</v>
      </c>
      <c r="F26" s="738">
        <v>3104.1350000000007</v>
      </c>
      <c r="G26" s="722">
        <f t="shared" si="1"/>
        <v>0.012738106309491147</v>
      </c>
      <c r="H26" s="737">
        <v>1902.1170000000002</v>
      </c>
      <c r="I26" s="724">
        <f t="shared" si="3"/>
        <v>0.6319369418390144</v>
      </c>
      <c r="J26" s="726"/>
    </row>
    <row r="27" spans="1:10" s="701" customFormat="1" ht="15.75" customHeight="1">
      <c r="A27" s="727" t="s">
        <v>184</v>
      </c>
      <c r="B27" s="728">
        <f>SUM(B28:B33)</f>
        <v>3505.8149999999996</v>
      </c>
      <c r="C27" s="732">
        <f t="shared" si="0"/>
        <v>0.09388158861064656</v>
      </c>
      <c r="D27" s="739">
        <f>SUM(D28:D33)</f>
        <v>2855.6510000000003</v>
      </c>
      <c r="E27" s="731">
        <f t="shared" si="2"/>
        <v>0.22767628117021266</v>
      </c>
      <c r="F27" s="733">
        <f>SUM(F28:F33)</f>
        <v>22378.860000000004</v>
      </c>
      <c r="G27" s="732">
        <f t="shared" si="1"/>
        <v>0.09183373073826333</v>
      </c>
      <c r="H27" s="739">
        <f>SUM(H28:H33)</f>
        <v>18309.341000000004</v>
      </c>
      <c r="I27" s="731">
        <f t="shared" si="3"/>
        <v>0.2222646353028217</v>
      </c>
      <c r="J27" s="734"/>
    </row>
    <row r="28" spans="1:10" ht="15.75" customHeight="1">
      <c r="A28" s="720" t="s">
        <v>235</v>
      </c>
      <c r="B28" s="721">
        <v>1608.4029999999998</v>
      </c>
      <c r="C28" s="722">
        <f t="shared" si="0"/>
        <v>0.043071134320016816</v>
      </c>
      <c r="D28" s="723">
        <v>952.4209999999999</v>
      </c>
      <c r="E28" s="724">
        <f t="shared" si="2"/>
        <v>0.688752137972598</v>
      </c>
      <c r="F28" s="725">
        <v>10431.163</v>
      </c>
      <c r="G28" s="722">
        <f t="shared" si="1"/>
        <v>0.042805246300702315</v>
      </c>
      <c r="H28" s="723">
        <v>7201.017</v>
      </c>
      <c r="I28" s="724">
        <f t="shared" si="3"/>
        <v>0.44856802865484147</v>
      </c>
      <c r="J28" s="726"/>
    </row>
    <row r="29" spans="1:10" ht="15.75" customHeight="1">
      <c r="A29" s="720" t="s">
        <v>185</v>
      </c>
      <c r="B29" s="721">
        <v>693.326</v>
      </c>
      <c r="C29" s="722">
        <f t="shared" si="0"/>
        <v>0.01856645211029822</v>
      </c>
      <c r="D29" s="723">
        <v>479.74399999999997</v>
      </c>
      <c r="E29" s="724">
        <f t="shared" si="2"/>
        <v>0.4451999399679831</v>
      </c>
      <c r="F29" s="725">
        <v>3910.826</v>
      </c>
      <c r="G29" s="722">
        <f t="shared" si="1"/>
        <v>0.016048437759930548</v>
      </c>
      <c r="H29" s="723">
        <v>3198.505</v>
      </c>
      <c r="I29" s="724">
        <f t="shared" si="3"/>
        <v>0.22270435719187565</v>
      </c>
      <c r="J29" s="726"/>
    </row>
    <row r="30" spans="1:10" ht="15.75" customHeight="1">
      <c r="A30" s="720" t="s">
        <v>236</v>
      </c>
      <c r="B30" s="721">
        <v>420.15</v>
      </c>
      <c r="C30" s="722">
        <f t="shared" si="0"/>
        <v>0.01125112119571716</v>
      </c>
      <c r="D30" s="723">
        <v>706.5110000000001</v>
      </c>
      <c r="E30" s="724">
        <f t="shared" si="2"/>
        <v>-0.40531711466629683</v>
      </c>
      <c r="F30" s="725">
        <v>2538.641</v>
      </c>
      <c r="G30" s="722">
        <f t="shared" si="1"/>
        <v>0.010417549152866388</v>
      </c>
      <c r="H30" s="723">
        <v>3166.2670000000003</v>
      </c>
      <c r="I30" s="724">
        <f t="shared" si="3"/>
        <v>-0.19822270200207381</v>
      </c>
      <c r="J30" s="726"/>
    </row>
    <row r="31" spans="1:10" ht="15.75" customHeight="1">
      <c r="A31" s="720" t="s">
        <v>186</v>
      </c>
      <c r="B31" s="721">
        <v>328.683</v>
      </c>
      <c r="C31" s="722">
        <f t="shared" si="0"/>
        <v>0.008801742872716657</v>
      </c>
      <c r="D31" s="723">
        <v>266.279</v>
      </c>
      <c r="E31" s="724">
        <f t="shared" si="2"/>
        <v>0.2343556945910117</v>
      </c>
      <c r="F31" s="725">
        <v>1771.9789999999998</v>
      </c>
      <c r="G31" s="722">
        <f t="shared" si="1"/>
        <v>0.007271480422142015</v>
      </c>
      <c r="H31" s="723">
        <v>1554.9740000000002</v>
      </c>
      <c r="I31" s="724">
        <f t="shared" si="3"/>
        <v>0.13955538806436607</v>
      </c>
      <c r="J31" s="726"/>
    </row>
    <row r="32" spans="1:10" ht="15.75" customHeight="1">
      <c r="A32" s="720" t="s">
        <v>187</v>
      </c>
      <c r="B32" s="721">
        <v>128.921</v>
      </c>
      <c r="C32" s="722">
        <f t="shared" si="0"/>
        <v>0.003452352244848392</v>
      </c>
      <c r="D32" s="723">
        <v>28.145999999999997</v>
      </c>
      <c r="E32" s="724">
        <f t="shared" si="2"/>
        <v>3.5804377176152915</v>
      </c>
      <c r="F32" s="725">
        <v>1045.062</v>
      </c>
      <c r="G32" s="722">
        <f t="shared" si="1"/>
        <v>0.004288508990752475</v>
      </c>
      <c r="H32" s="723">
        <v>198.022</v>
      </c>
      <c r="I32" s="724" t="str">
        <f t="shared" si="3"/>
        <v>  *  </v>
      </c>
      <c r="J32" s="726"/>
    </row>
    <row r="33" spans="1:10" ht="15.75" customHeight="1" thickBot="1">
      <c r="A33" s="720" t="s">
        <v>147</v>
      </c>
      <c r="B33" s="721">
        <v>326.332</v>
      </c>
      <c r="C33" s="722">
        <f t="shared" si="0"/>
        <v>0.008738785867049322</v>
      </c>
      <c r="D33" s="723">
        <v>422.55</v>
      </c>
      <c r="E33" s="724">
        <f t="shared" si="2"/>
        <v>-0.22770796355460898</v>
      </c>
      <c r="F33" s="725">
        <v>2681.189000000001</v>
      </c>
      <c r="G33" s="722">
        <f t="shared" si="1"/>
        <v>0.011002508111869575</v>
      </c>
      <c r="H33" s="723">
        <v>2990.556000000002</v>
      </c>
      <c r="I33" s="724">
        <f t="shared" si="3"/>
        <v>-0.10344798759829288</v>
      </c>
      <c r="J33" s="726"/>
    </row>
    <row r="34" spans="1:10" s="701" customFormat="1" ht="15.75" customHeight="1">
      <c r="A34" s="727" t="s">
        <v>190</v>
      </c>
      <c r="B34" s="728">
        <f>SUM(B35:B39)</f>
        <v>5148.504999999999</v>
      </c>
      <c r="C34" s="732">
        <f t="shared" si="0"/>
        <v>0.13787088832977692</v>
      </c>
      <c r="D34" s="739">
        <f>SUM(D35:D39)</f>
        <v>3255.955</v>
      </c>
      <c r="E34" s="731">
        <f t="shared" si="2"/>
        <v>0.5812580333573405</v>
      </c>
      <c r="F34" s="733">
        <f>SUM(F35:F39)</f>
        <v>25052.73399999999</v>
      </c>
      <c r="G34" s="732">
        <f t="shared" si="1"/>
        <v>0.10280622106815689</v>
      </c>
      <c r="H34" s="739">
        <f>SUM(H35:H39)</f>
        <v>19177.767</v>
      </c>
      <c r="I34" s="731">
        <f t="shared" si="3"/>
        <v>0.30634259974062616</v>
      </c>
      <c r="J34" s="734"/>
    </row>
    <row r="35" spans="1:10" ht="15.75" customHeight="1">
      <c r="A35" s="720" t="s">
        <v>191</v>
      </c>
      <c r="B35" s="721">
        <v>2667.131</v>
      </c>
      <c r="C35" s="722">
        <f t="shared" si="0"/>
        <v>0.07142262079222732</v>
      </c>
      <c r="D35" s="723">
        <v>1568.1460000000002</v>
      </c>
      <c r="E35" s="724">
        <f t="shared" si="2"/>
        <v>0.7008180360757224</v>
      </c>
      <c r="F35" s="725">
        <v>14069.723999999995</v>
      </c>
      <c r="G35" s="722">
        <f t="shared" si="1"/>
        <v>0.057736419342972814</v>
      </c>
      <c r="H35" s="723">
        <v>9037.126999999997</v>
      </c>
      <c r="I35" s="724">
        <f t="shared" si="3"/>
        <v>0.5568801899099127</v>
      </c>
      <c r="J35" s="726"/>
    </row>
    <row r="36" spans="1:10" ht="15.75" customHeight="1">
      <c r="A36" s="720" t="s">
        <v>193</v>
      </c>
      <c r="B36" s="721">
        <v>1364.5639999999999</v>
      </c>
      <c r="C36" s="722">
        <f t="shared" si="0"/>
        <v>0.036541413645870734</v>
      </c>
      <c r="D36" s="723">
        <v>1220.551</v>
      </c>
      <c r="E36" s="724">
        <f>IF(ISERROR(B36/D36-1),"         /0",IF(B36/D36&gt;5,"  *  ",(B36/D36-1)))</f>
        <v>0.11799015362733711</v>
      </c>
      <c r="F36" s="725">
        <v>6106.311999999999</v>
      </c>
      <c r="G36" s="722">
        <f t="shared" si="1"/>
        <v>0.025057818495304317</v>
      </c>
      <c r="H36" s="723">
        <v>7079.412</v>
      </c>
      <c r="I36" s="724">
        <f>IF(ISERROR(F36/H36-1),"         /0",IF(F36/H36&gt;5,"  *  ",(F36/H36-1)))</f>
        <v>-0.1374549185723336</v>
      </c>
      <c r="J36" s="726"/>
    </row>
    <row r="37" spans="1:10" ht="15.75" customHeight="1">
      <c r="A37" s="720" t="s">
        <v>196</v>
      </c>
      <c r="B37" s="721">
        <v>332.391</v>
      </c>
      <c r="C37" s="722">
        <f t="shared" si="0"/>
        <v>0.008901038737035875</v>
      </c>
      <c r="D37" s="723">
        <v>104.46200000000002</v>
      </c>
      <c r="E37" s="724">
        <f t="shared" si="2"/>
        <v>2.1819321858666307</v>
      </c>
      <c r="F37" s="725">
        <v>1124.46</v>
      </c>
      <c r="G37" s="722">
        <f t="shared" si="1"/>
        <v>0.004614326058876438</v>
      </c>
      <c r="H37" s="723">
        <v>649.329</v>
      </c>
      <c r="I37" s="724">
        <f t="shared" si="3"/>
        <v>0.7317261357493661</v>
      </c>
      <c r="J37" s="726"/>
    </row>
    <row r="38" spans="1:10" ht="15.75" customHeight="1">
      <c r="A38" s="720" t="s">
        <v>192</v>
      </c>
      <c r="B38" s="721">
        <v>166.845</v>
      </c>
      <c r="C38" s="722">
        <f t="shared" si="0"/>
        <v>0.004467912212065762</v>
      </c>
      <c r="D38" s="723">
        <v>115.634</v>
      </c>
      <c r="E38" s="724">
        <f t="shared" si="2"/>
        <v>0.4428714737879862</v>
      </c>
      <c r="F38" s="725">
        <v>950.1569999999999</v>
      </c>
      <c r="G38" s="722">
        <f t="shared" si="1"/>
        <v>0.0038990575077138</v>
      </c>
      <c r="H38" s="723">
        <v>616.883</v>
      </c>
      <c r="I38" s="724">
        <f t="shared" si="3"/>
        <v>0.5402547971009086</v>
      </c>
      <c r="J38" s="726"/>
    </row>
    <row r="39" spans="1:10" ht="15.75" customHeight="1" thickBot="1">
      <c r="A39" s="720" t="s">
        <v>147</v>
      </c>
      <c r="B39" s="721">
        <v>617.5740000000001</v>
      </c>
      <c r="C39" s="722">
        <f t="shared" si="0"/>
        <v>0.01653790294257725</v>
      </c>
      <c r="D39" s="723">
        <v>247.16199999999998</v>
      </c>
      <c r="E39" s="724">
        <f t="shared" si="2"/>
        <v>1.4986607973717647</v>
      </c>
      <c r="F39" s="725">
        <v>2802.081</v>
      </c>
      <c r="G39" s="722">
        <f t="shared" si="1"/>
        <v>0.011498599663289533</v>
      </c>
      <c r="H39" s="723">
        <v>1795.016</v>
      </c>
      <c r="I39" s="724">
        <f t="shared" si="3"/>
        <v>0.56103399635435</v>
      </c>
      <c r="J39" s="726"/>
    </row>
    <row r="40" spans="1:10" s="701" customFormat="1" ht="15.75" customHeight="1">
      <c r="A40" s="727" t="s">
        <v>198</v>
      </c>
      <c r="B40" s="728">
        <f>SUM(B41:B43)</f>
        <v>981.058</v>
      </c>
      <c r="C40" s="732">
        <f>(B40/$B$6)</f>
        <v>0.026271575527854068</v>
      </c>
      <c r="D40" s="739">
        <f>SUM(D41:D43)</f>
        <v>459.969</v>
      </c>
      <c r="E40" s="731">
        <f t="shared" si="2"/>
        <v>1.132878520074179</v>
      </c>
      <c r="F40" s="733">
        <f>SUM(F41:F43)</f>
        <v>6912.650999999999</v>
      </c>
      <c r="G40" s="732">
        <f>(F40/$F$6)</f>
        <v>0.028366705481047135</v>
      </c>
      <c r="H40" s="739">
        <f>SUM(H41:H43)</f>
        <v>4321.375</v>
      </c>
      <c r="I40" s="731">
        <f t="shared" si="3"/>
        <v>0.5996415492754039</v>
      </c>
      <c r="J40" s="734"/>
    </row>
    <row r="41" spans="1:10" ht="15.75" customHeight="1">
      <c r="A41" s="720" t="s">
        <v>201</v>
      </c>
      <c r="B41" s="721">
        <v>209.68899999999996</v>
      </c>
      <c r="C41" s="722">
        <f>(B41/$B$6)</f>
        <v>0.005615223973363645</v>
      </c>
      <c r="D41" s="723">
        <v>294.527</v>
      </c>
      <c r="E41" s="724">
        <f t="shared" si="2"/>
        <v>-0.2880482943838766</v>
      </c>
      <c r="F41" s="725">
        <v>2689.4750000000004</v>
      </c>
      <c r="G41" s="722">
        <f>(F41/$F$6)</f>
        <v>0.011036510482539806</v>
      </c>
      <c r="H41" s="740">
        <v>2906.82</v>
      </c>
      <c r="I41" s="724">
        <f t="shared" si="3"/>
        <v>-0.0747707116367714</v>
      </c>
      <c r="J41" s="726"/>
    </row>
    <row r="42" spans="1:10" ht="15.75" customHeight="1">
      <c r="A42" s="720" t="s">
        <v>200</v>
      </c>
      <c r="B42" s="721">
        <v>88.812</v>
      </c>
      <c r="C42" s="722">
        <f>(B42/$B$6)</f>
        <v>0.002378280556072908</v>
      </c>
      <c r="D42" s="723">
        <v>80.915</v>
      </c>
      <c r="E42" s="724">
        <f t="shared" si="2"/>
        <v>0.09759624297101888</v>
      </c>
      <c r="F42" s="725">
        <v>508.501</v>
      </c>
      <c r="G42" s="722">
        <f>(F42/$F$6)</f>
        <v>0.0020866810871571486</v>
      </c>
      <c r="H42" s="740">
        <v>934.203</v>
      </c>
      <c r="I42" s="724">
        <f t="shared" si="3"/>
        <v>-0.45568468523436556</v>
      </c>
      <c r="J42" s="726"/>
    </row>
    <row r="43" spans="1:10" ht="15.75" customHeight="1" thickBot="1">
      <c r="A43" s="720" t="s">
        <v>147</v>
      </c>
      <c r="B43" s="721">
        <v>682.557</v>
      </c>
      <c r="C43" s="722">
        <f>(B43/$B$6)</f>
        <v>0.018278070998417512</v>
      </c>
      <c r="D43" s="723">
        <v>84.527</v>
      </c>
      <c r="E43" s="724" t="str">
        <f t="shared" si="2"/>
        <v>  *  </v>
      </c>
      <c r="F43" s="725">
        <v>3714.6749999999984</v>
      </c>
      <c r="G43" s="722">
        <f>(F43/$F$6)</f>
        <v>0.015243513911350181</v>
      </c>
      <c r="H43" s="740">
        <v>480.35200000000003</v>
      </c>
      <c r="I43" s="724" t="str">
        <f t="shared" si="3"/>
        <v>  *  </v>
      </c>
      <c r="J43" s="726"/>
    </row>
    <row r="44" spans="1:10" ht="15.75" customHeight="1" thickBot="1">
      <c r="A44" s="741" t="s">
        <v>202</v>
      </c>
      <c r="B44" s="742">
        <v>30.34</v>
      </c>
      <c r="C44" s="743">
        <f>(B44/$B$6)</f>
        <v>0.0008124693968298433</v>
      </c>
      <c r="D44" s="744">
        <v>54.795</v>
      </c>
      <c r="E44" s="745">
        <f t="shared" si="2"/>
        <v>-0.4462998448763573</v>
      </c>
      <c r="F44" s="742">
        <v>317.26299999999986</v>
      </c>
      <c r="G44" s="743">
        <f>(F44/$F$6)</f>
        <v>0.001301918190435689</v>
      </c>
      <c r="H44" s="744">
        <v>254.30099999999996</v>
      </c>
      <c r="I44" s="745">
        <f t="shared" si="3"/>
        <v>0.24758848765832586</v>
      </c>
      <c r="J44" s="726"/>
    </row>
    <row r="45" ht="14.25">
      <c r="A45" s="282" t="s">
        <v>237</v>
      </c>
    </row>
    <row r="46" ht="14.25">
      <c r="A46" s="282" t="s">
        <v>238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5:I65536 E45:E65536 G4:G5 C4:C5 I3:I5 E3:E5">
    <cfRule type="cellIs" priority="1" dxfId="0" operator="lessThan" stopIfTrue="1">
      <formula>0</formula>
    </cfRule>
  </conditionalFormatting>
  <conditionalFormatting sqref="E6:E44 I6:I4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23" right="0.24" top="0.26" bottom="0.2" header="0.25" footer="0.18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92" zoomScaleNormal="92" zoomScalePageLayoutView="0" workbookViewId="0" topLeftCell="A1">
      <selection activeCell="A1" sqref="A1"/>
    </sheetView>
  </sheetViews>
  <sheetFormatPr defaultColWidth="9.140625" defaultRowHeight="12.75"/>
  <cols>
    <col min="1" max="1" width="24.00390625" style="746" customWidth="1"/>
    <col min="2" max="2" width="8.421875" style="746" bestFit="1" customWidth="1"/>
    <col min="3" max="3" width="9.28125" style="746" bestFit="1" customWidth="1"/>
    <col min="4" max="4" width="8.421875" style="746" customWidth="1"/>
    <col min="5" max="5" width="10.8515625" style="746" bestFit="1" customWidth="1"/>
    <col min="6" max="6" width="8.421875" style="746" bestFit="1" customWidth="1"/>
    <col min="7" max="7" width="9.28125" style="746" bestFit="1" customWidth="1"/>
    <col min="8" max="8" width="8.421875" style="746" bestFit="1" customWidth="1"/>
    <col min="9" max="9" width="9.28125" style="746" customWidth="1"/>
    <col min="10" max="10" width="10.00390625" style="746" customWidth="1"/>
    <col min="11" max="11" width="9.8515625" style="746" customWidth="1"/>
    <col min="12" max="12" width="9.00390625" style="746" customWidth="1"/>
    <col min="13" max="13" width="10.8515625" style="746" bestFit="1" customWidth="1"/>
    <col min="14" max="14" width="9.140625" style="746" customWidth="1"/>
    <col min="15" max="15" width="10.00390625" style="746" customWidth="1"/>
    <col min="16" max="16" width="9.28125" style="746" customWidth="1"/>
    <col min="17" max="17" width="9.7109375" style="746" customWidth="1"/>
    <col min="18" max="16384" width="9.140625" style="746" customWidth="1"/>
  </cols>
  <sheetData>
    <row r="1" spans="16:17" ht="18.75" thickBot="1">
      <c r="P1" s="747" t="s">
        <v>0</v>
      </c>
      <c r="Q1" s="748"/>
    </row>
    <row r="2" ht="6" customHeight="1" thickBot="1"/>
    <row r="3" spans="1:17" ht="24" customHeight="1" thickBot="1">
      <c r="A3" s="749" t="s">
        <v>239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1"/>
    </row>
    <row r="4" spans="1:17" ht="15.75" customHeight="1" thickBot="1">
      <c r="A4" s="752" t="s">
        <v>205</v>
      </c>
      <c r="B4" s="753" t="s">
        <v>39</v>
      </c>
      <c r="C4" s="754"/>
      <c r="D4" s="754"/>
      <c r="E4" s="754"/>
      <c r="F4" s="754"/>
      <c r="G4" s="754"/>
      <c r="H4" s="754"/>
      <c r="I4" s="755"/>
      <c r="J4" s="753" t="s">
        <v>40</v>
      </c>
      <c r="K4" s="754"/>
      <c r="L4" s="754"/>
      <c r="M4" s="754"/>
      <c r="N4" s="754"/>
      <c r="O4" s="754"/>
      <c r="P4" s="754"/>
      <c r="Q4" s="755"/>
    </row>
    <row r="5" spans="1:17" s="763" customFormat="1" ht="26.25" customHeight="1">
      <c r="A5" s="756"/>
      <c r="B5" s="757" t="s">
        <v>41</v>
      </c>
      <c r="C5" s="758"/>
      <c r="D5" s="758"/>
      <c r="E5" s="759" t="s">
        <v>42</v>
      </c>
      <c r="F5" s="757" t="s">
        <v>43</v>
      </c>
      <c r="G5" s="758"/>
      <c r="H5" s="758"/>
      <c r="I5" s="760" t="s">
        <v>44</v>
      </c>
      <c r="J5" s="761" t="s">
        <v>206</v>
      </c>
      <c r="K5" s="762"/>
      <c r="L5" s="762"/>
      <c r="M5" s="759" t="s">
        <v>42</v>
      </c>
      <c r="N5" s="761" t="s">
        <v>207</v>
      </c>
      <c r="O5" s="762"/>
      <c r="P5" s="762"/>
      <c r="Q5" s="759" t="s">
        <v>44</v>
      </c>
    </row>
    <row r="6" spans="1:17" s="769" customFormat="1" ht="14.25" thickBot="1">
      <c r="A6" s="764"/>
      <c r="B6" s="765" t="s">
        <v>14</v>
      </c>
      <c r="C6" s="766" t="s">
        <v>15</v>
      </c>
      <c r="D6" s="766" t="s">
        <v>13</v>
      </c>
      <c r="E6" s="767"/>
      <c r="F6" s="765" t="s">
        <v>14</v>
      </c>
      <c r="G6" s="766" t="s">
        <v>15</v>
      </c>
      <c r="H6" s="766" t="s">
        <v>13</v>
      </c>
      <c r="I6" s="768"/>
      <c r="J6" s="765" t="s">
        <v>14</v>
      </c>
      <c r="K6" s="766" t="s">
        <v>15</v>
      </c>
      <c r="L6" s="766" t="s">
        <v>13</v>
      </c>
      <c r="M6" s="767"/>
      <c r="N6" s="765" t="s">
        <v>14</v>
      </c>
      <c r="O6" s="766" t="s">
        <v>15</v>
      </c>
      <c r="P6" s="766" t="s">
        <v>13</v>
      </c>
      <c r="Q6" s="767"/>
    </row>
    <row r="7" spans="1:17" s="776" customFormat="1" ht="18" customHeight="1" thickBot="1">
      <c r="A7" s="770" t="s">
        <v>4</v>
      </c>
      <c r="B7" s="771">
        <f>B8+B12+B20+B27+B32+B36</f>
        <v>21841.092</v>
      </c>
      <c r="C7" s="772">
        <f>C8+C12+C20+C27+C32+C36</f>
        <v>15501.853000000003</v>
      </c>
      <c r="D7" s="773">
        <f aca="true" t="shared" si="0" ref="D7:D13">C7+B7</f>
        <v>37342.94500000001</v>
      </c>
      <c r="E7" s="774">
        <f aca="true" t="shared" si="1" ref="E7:E36">D7/$D$7</f>
        <v>1</v>
      </c>
      <c r="F7" s="771">
        <f>F8+F12+F20+F27+F32+F36</f>
        <v>20468.383</v>
      </c>
      <c r="G7" s="772">
        <f>G8+G12+G20+G27+G32+G36</f>
        <v>11053.642</v>
      </c>
      <c r="H7" s="773">
        <f aca="true" t="shared" si="2" ref="H7:H13">G7+F7</f>
        <v>31522.025</v>
      </c>
      <c r="I7" s="775">
        <f>IF(ISERROR(D7/H7-1),"         /0",(D7/H7-1))</f>
        <v>0.18466199427225893</v>
      </c>
      <c r="J7" s="771">
        <f>J8+J12+J20+J27+J32+J36</f>
        <v>151361.209</v>
      </c>
      <c r="K7" s="772">
        <f>K8+K12+K20+K27+K32+K36</f>
        <v>92327.68199999999</v>
      </c>
      <c r="L7" s="773">
        <f aca="true" t="shared" si="3" ref="L7:L13">K7+J7</f>
        <v>243688.891</v>
      </c>
      <c r="M7" s="774">
        <f aca="true" t="shared" si="4" ref="M7:M36">L7/$L$7</f>
        <v>1</v>
      </c>
      <c r="N7" s="771">
        <f>N8+N12+N20+N27+N32+N36</f>
        <v>141740.28699999998</v>
      </c>
      <c r="O7" s="772">
        <f>O8+O12+O20+O27+O32+O36</f>
        <v>69092.68500000003</v>
      </c>
      <c r="P7" s="773">
        <f aca="true" t="shared" si="5" ref="P7:P13">O7+N7</f>
        <v>210832.972</v>
      </c>
      <c r="Q7" s="775">
        <f>IF(ISERROR(L7/P7-1),"         /0",(L7/P7-1))</f>
        <v>0.15583861806966315</v>
      </c>
    </row>
    <row r="8" spans="1:17" s="782" customFormat="1" ht="18" customHeight="1">
      <c r="A8" s="777" t="s">
        <v>208</v>
      </c>
      <c r="B8" s="778">
        <f>SUM(B9:B11)</f>
        <v>13254.726</v>
      </c>
      <c r="C8" s="779">
        <f>SUM(C9:C11)</f>
        <v>7756.016000000002</v>
      </c>
      <c r="D8" s="779">
        <f t="shared" si="0"/>
        <v>21010.742000000002</v>
      </c>
      <c r="E8" s="780">
        <f t="shared" si="1"/>
        <v>0.5626428767200873</v>
      </c>
      <c r="F8" s="778">
        <f>SUM(F9:F11)</f>
        <v>13953.916000000001</v>
      </c>
      <c r="G8" s="779">
        <f>SUM(G9:G11)</f>
        <v>6635.703999999999</v>
      </c>
      <c r="H8" s="779">
        <f t="shared" si="2"/>
        <v>20589.62</v>
      </c>
      <c r="I8" s="781">
        <f>IF(ISERROR(D8/H8-1),"         /0",IF(D8/H8&gt;5,"  *  ",(D8/H8-1)))</f>
        <v>0.02045312152434109</v>
      </c>
      <c r="J8" s="778">
        <f>SUM(J9:J11)</f>
        <v>101835.45499999999</v>
      </c>
      <c r="K8" s="779">
        <f>SUM(K9:K11)</f>
        <v>48161.42299999999</v>
      </c>
      <c r="L8" s="779">
        <f t="shared" si="3"/>
        <v>149996.87799999997</v>
      </c>
      <c r="M8" s="780">
        <f t="shared" si="4"/>
        <v>0.6155261217878002</v>
      </c>
      <c r="N8" s="778">
        <f>SUM(N9:N11)</f>
        <v>98402.74699999999</v>
      </c>
      <c r="O8" s="779">
        <f>SUM(O9:O11)</f>
        <v>38710.50200000002</v>
      </c>
      <c r="P8" s="779">
        <f t="shared" si="5"/>
        <v>137113.249</v>
      </c>
      <c r="Q8" s="781">
        <f>IF(ISERROR(L8/P8-1),"         /0",IF(L8/P8&gt;5,"  *  ",(L8/P8-1)))</f>
        <v>0.09396341414096288</v>
      </c>
    </row>
    <row r="9" spans="1:17" ht="18" customHeight="1">
      <c r="A9" s="783" t="s">
        <v>209</v>
      </c>
      <c r="B9" s="784">
        <v>13165.165</v>
      </c>
      <c r="C9" s="785">
        <v>7660.214000000002</v>
      </c>
      <c r="D9" s="785">
        <f t="shared" si="0"/>
        <v>20825.379</v>
      </c>
      <c r="E9" s="786">
        <f t="shared" si="1"/>
        <v>0.5576790743204639</v>
      </c>
      <c r="F9" s="784">
        <v>13634.755000000001</v>
      </c>
      <c r="G9" s="785">
        <v>6358.045999999999</v>
      </c>
      <c r="H9" s="785">
        <f t="shared" si="2"/>
        <v>19992.801</v>
      </c>
      <c r="I9" s="787">
        <f aca="true" t="shared" si="6" ref="I9:I36">IF(ISERROR(D9/H9-1),"         /0",IF(D9/H9&gt;5,"  *  ",(D9/H9-1)))</f>
        <v>0.04164388971810418</v>
      </c>
      <c r="J9" s="784">
        <v>100983.95099999999</v>
      </c>
      <c r="K9" s="785">
        <v>47687.711999999985</v>
      </c>
      <c r="L9" s="785">
        <f t="shared" si="3"/>
        <v>148671.66299999997</v>
      </c>
      <c r="M9" s="786">
        <f t="shared" si="4"/>
        <v>0.6100879789386869</v>
      </c>
      <c r="N9" s="785">
        <v>96427.61399999999</v>
      </c>
      <c r="O9" s="785">
        <v>36895.68700000002</v>
      </c>
      <c r="P9" s="785">
        <f t="shared" si="5"/>
        <v>133323.301</v>
      </c>
      <c r="Q9" s="787">
        <f aca="true" t="shared" si="7" ref="Q9:Q36">IF(ISERROR(L9/P9-1),"         /0",IF(L9/P9&gt;5,"  *  ",(L9/P9-1)))</f>
        <v>0.11512137702021019</v>
      </c>
    </row>
    <row r="10" spans="1:17" ht="18" customHeight="1">
      <c r="A10" s="783" t="s">
        <v>210</v>
      </c>
      <c r="B10" s="784">
        <v>87.085</v>
      </c>
      <c r="C10" s="785">
        <v>91.225</v>
      </c>
      <c r="D10" s="785">
        <f t="shared" si="0"/>
        <v>178.31</v>
      </c>
      <c r="E10" s="786">
        <f t="shared" si="1"/>
        <v>0.0047749313826212685</v>
      </c>
      <c r="F10" s="784">
        <v>85.295</v>
      </c>
      <c r="G10" s="785">
        <v>32.355</v>
      </c>
      <c r="H10" s="785">
        <f t="shared" si="2"/>
        <v>117.65</v>
      </c>
      <c r="I10" s="787">
        <f t="shared" si="6"/>
        <v>0.5155971100722481</v>
      </c>
      <c r="J10" s="784">
        <v>534.4620000000001</v>
      </c>
      <c r="K10" s="785">
        <v>395.514</v>
      </c>
      <c r="L10" s="785">
        <f t="shared" si="3"/>
        <v>929.9760000000001</v>
      </c>
      <c r="M10" s="786">
        <f t="shared" si="4"/>
        <v>0.0038162428996404278</v>
      </c>
      <c r="N10" s="785">
        <v>607.6529999999999</v>
      </c>
      <c r="O10" s="785">
        <v>169.614</v>
      </c>
      <c r="P10" s="785">
        <f t="shared" si="5"/>
        <v>777.2669999999999</v>
      </c>
      <c r="Q10" s="787">
        <f t="shared" si="7"/>
        <v>0.19646916696579186</v>
      </c>
    </row>
    <row r="11" spans="1:17" ht="18" customHeight="1" thickBot="1">
      <c r="A11" s="788" t="s">
        <v>211</v>
      </c>
      <c r="B11" s="789">
        <v>2.476</v>
      </c>
      <c r="C11" s="790">
        <v>4.577</v>
      </c>
      <c r="D11" s="790">
        <f t="shared" si="0"/>
        <v>7.053</v>
      </c>
      <c r="E11" s="791">
        <f t="shared" si="1"/>
        <v>0.00018887101700200664</v>
      </c>
      <c r="F11" s="789">
        <v>233.866</v>
      </c>
      <c r="G11" s="790">
        <v>245.303</v>
      </c>
      <c r="H11" s="790">
        <f t="shared" si="2"/>
        <v>479.169</v>
      </c>
      <c r="I11" s="787">
        <f t="shared" si="6"/>
        <v>-0.9852807673284374</v>
      </c>
      <c r="J11" s="789">
        <v>317.042</v>
      </c>
      <c r="K11" s="790">
        <v>78.197</v>
      </c>
      <c r="L11" s="790">
        <f t="shared" si="3"/>
        <v>395.239</v>
      </c>
      <c r="M11" s="791">
        <f t="shared" si="4"/>
        <v>0.001621899949472871</v>
      </c>
      <c r="N11" s="790">
        <v>1367.48</v>
      </c>
      <c r="O11" s="790">
        <v>1645.2009999999996</v>
      </c>
      <c r="P11" s="790">
        <f t="shared" si="5"/>
        <v>3012.6809999999996</v>
      </c>
      <c r="Q11" s="787">
        <f t="shared" si="7"/>
        <v>-0.8688082143446318</v>
      </c>
    </row>
    <row r="12" spans="1:17" s="782" customFormat="1" ht="18" customHeight="1">
      <c r="A12" s="777" t="s">
        <v>172</v>
      </c>
      <c r="B12" s="778">
        <f>SUM(B13:B19)</f>
        <v>2432.349</v>
      </c>
      <c r="C12" s="779">
        <f>SUM(C13:C19)</f>
        <v>4234.136</v>
      </c>
      <c r="D12" s="779">
        <f t="shared" si="0"/>
        <v>6666.485000000001</v>
      </c>
      <c r="E12" s="780">
        <f t="shared" si="1"/>
        <v>0.17852060141480539</v>
      </c>
      <c r="F12" s="778">
        <f>SUM(F13:F19)</f>
        <v>2166.0370000000003</v>
      </c>
      <c r="G12" s="779">
        <f>SUM(G13:G19)</f>
        <v>2139.998</v>
      </c>
      <c r="H12" s="779">
        <f t="shared" si="2"/>
        <v>4306.035</v>
      </c>
      <c r="I12" s="781">
        <f t="shared" si="6"/>
        <v>0.5481725067260255</v>
      </c>
      <c r="J12" s="778">
        <f>SUM(J13:J19)</f>
        <v>13389.847000000002</v>
      </c>
      <c r="K12" s="779">
        <f>SUM(K13:K19)</f>
        <v>25640.658</v>
      </c>
      <c r="L12" s="779">
        <f t="shared" si="3"/>
        <v>39030.505000000005</v>
      </c>
      <c r="M12" s="780">
        <f t="shared" si="4"/>
        <v>0.1601653027342966</v>
      </c>
      <c r="N12" s="778">
        <f>SUM(N13:N19)</f>
        <v>14210.519999999999</v>
      </c>
      <c r="O12" s="779">
        <f>SUM(O13:O19)</f>
        <v>17446.419</v>
      </c>
      <c r="P12" s="779">
        <f t="shared" si="5"/>
        <v>31656.939</v>
      </c>
      <c r="Q12" s="781">
        <f t="shared" si="7"/>
        <v>0.2329210035120579</v>
      </c>
    </row>
    <row r="13" spans="1:17" ht="18" customHeight="1">
      <c r="A13" s="792" t="s">
        <v>212</v>
      </c>
      <c r="B13" s="793">
        <v>644</v>
      </c>
      <c r="C13" s="794">
        <v>2047.1129999999998</v>
      </c>
      <c r="D13" s="794">
        <f t="shared" si="0"/>
        <v>2691.113</v>
      </c>
      <c r="E13" s="795">
        <f t="shared" si="1"/>
        <v>0.07206483045190998</v>
      </c>
      <c r="F13" s="793">
        <v>455.948</v>
      </c>
      <c r="G13" s="794">
        <v>639.587</v>
      </c>
      <c r="H13" s="794">
        <f t="shared" si="2"/>
        <v>1095.5349999999999</v>
      </c>
      <c r="I13" s="796">
        <f t="shared" si="6"/>
        <v>1.4564372658107683</v>
      </c>
      <c r="J13" s="793">
        <v>3193.714</v>
      </c>
      <c r="K13" s="794">
        <v>12332.01</v>
      </c>
      <c r="L13" s="794">
        <f t="shared" si="3"/>
        <v>15525.724</v>
      </c>
      <c r="M13" s="795">
        <f t="shared" si="4"/>
        <v>0.0637112505879474</v>
      </c>
      <c r="N13" s="794">
        <v>3493.396999999999</v>
      </c>
      <c r="O13" s="794">
        <v>5193.362000000002</v>
      </c>
      <c r="P13" s="794">
        <f t="shared" si="5"/>
        <v>8686.759000000002</v>
      </c>
      <c r="Q13" s="796">
        <f t="shared" si="7"/>
        <v>0.7872861443491177</v>
      </c>
    </row>
    <row r="14" spans="1:17" ht="18" customHeight="1">
      <c r="A14" s="792" t="s">
        <v>213</v>
      </c>
      <c r="B14" s="793">
        <v>803.413</v>
      </c>
      <c r="C14" s="794">
        <v>542.993</v>
      </c>
      <c r="D14" s="794">
        <f aca="true" t="shared" si="8" ref="D14:D25">C14+B14</f>
        <v>1346.406</v>
      </c>
      <c r="E14" s="795">
        <f t="shared" si="1"/>
        <v>0.03605516383348983</v>
      </c>
      <c r="F14" s="793">
        <v>468.3019999999999</v>
      </c>
      <c r="G14" s="794">
        <v>392.55699999999996</v>
      </c>
      <c r="H14" s="794">
        <f aca="true" t="shared" si="9" ref="H14:H19">G14+F14</f>
        <v>860.8589999999999</v>
      </c>
      <c r="I14" s="796">
        <f t="shared" si="6"/>
        <v>0.5640261645635349</v>
      </c>
      <c r="J14" s="793">
        <v>3994.218999999999</v>
      </c>
      <c r="K14" s="794">
        <v>3196.5570000000007</v>
      </c>
      <c r="L14" s="794">
        <f aca="true" t="shared" si="10" ref="L14:L19">K14+J14</f>
        <v>7190.776</v>
      </c>
      <c r="M14" s="795">
        <f t="shared" si="4"/>
        <v>0.029508017253031038</v>
      </c>
      <c r="N14" s="794">
        <v>3047.338</v>
      </c>
      <c r="O14" s="794">
        <v>3327.3059999999996</v>
      </c>
      <c r="P14" s="794">
        <f aca="true" t="shared" si="11" ref="P14:P19">O14+N14</f>
        <v>6374.644</v>
      </c>
      <c r="Q14" s="796">
        <f t="shared" si="7"/>
        <v>0.12802785535945227</v>
      </c>
    </row>
    <row r="15" spans="1:17" ht="18" customHeight="1">
      <c r="A15" s="792" t="s">
        <v>216</v>
      </c>
      <c r="B15" s="793">
        <v>389.62</v>
      </c>
      <c r="C15" s="794">
        <v>899.8079999999999</v>
      </c>
      <c r="D15" s="794">
        <f t="shared" si="8"/>
        <v>1289.4279999999999</v>
      </c>
      <c r="E15" s="795">
        <f t="shared" si="1"/>
        <v>0.034529360231229746</v>
      </c>
      <c r="F15" s="793">
        <v>176.156</v>
      </c>
      <c r="G15" s="794">
        <v>486.86300000000006</v>
      </c>
      <c r="H15" s="794">
        <f t="shared" si="9"/>
        <v>663.019</v>
      </c>
      <c r="I15" s="796">
        <f t="shared" si="6"/>
        <v>0.9447828795253226</v>
      </c>
      <c r="J15" s="793">
        <v>2219.1159999999995</v>
      </c>
      <c r="K15" s="794">
        <v>5897.741999999999</v>
      </c>
      <c r="L15" s="794">
        <f t="shared" si="10"/>
        <v>8116.857999999998</v>
      </c>
      <c r="M15" s="795">
        <f t="shared" si="4"/>
        <v>0.03330828076196546</v>
      </c>
      <c r="N15" s="794">
        <v>844.475</v>
      </c>
      <c r="O15" s="794">
        <v>4546.055000000001</v>
      </c>
      <c r="P15" s="794">
        <f t="shared" si="11"/>
        <v>5390.530000000002</v>
      </c>
      <c r="Q15" s="796">
        <f t="shared" si="7"/>
        <v>0.505762513148057</v>
      </c>
    </row>
    <row r="16" spans="1:17" ht="18" customHeight="1">
      <c r="A16" s="792" t="s">
        <v>215</v>
      </c>
      <c r="B16" s="793">
        <v>172.34699999999998</v>
      </c>
      <c r="C16" s="794">
        <v>341.012</v>
      </c>
      <c r="D16" s="794">
        <f t="shared" si="8"/>
        <v>513.3589999999999</v>
      </c>
      <c r="E16" s="795">
        <f t="shared" si="1"/>
        <v>0.013747148223044535</v>
      </c>
      <c r="F16" s="793">
        <v>71.14100000000002</v>
      </c>
      <c r="G16" s="794">
        <v>101.90700000000001</v>
      </c>
      <c r="H16" s="794">
        <f t="shared" si="9"/>
        <v>173.04800000000003</v>
      </c>
      <c r="I16" s="796">
        <f t="shared" si="6"/>
        <v>1.966569969025934</v>
      </c>
      <c r="J16" s="793">
        <v>857.066</v>
      </c>
      <c r="K16" s="794">
        <v>1848.675</v>
      </c>
      <c r="L16" s="794">
        <f t="shared" si="10"/>
        <v>2705.741</v>
      </c>
      <c r="M16" s="795">
        <f t="shared" si="4"/>
        <v>0.011103259524456533</v>
      </c>
      <c r="N16" s="794">
        <v>335.19900000000007</v>
      </c>
      <c r="O16" s="794">
        <v>1050.321</v>
      </c>
      <c r="P16" s="794">
        <f t="shared" si="11"/>
        <v>1385.52</v>
      </c>
      <c r="Q16" s="796">
        <f t="shared" si="7"/>
        <v>0.9528704024481782</v>
      </c>
    </row>
    <row r="17" spans="1:17" ht="18" customHeight="1">
      <c r="A17" s="792" t="s">
        <v>217</v>
      </c>
      <c r="B17" s="793">
        <v>85.328</v>
      </c>
      <c r="C17" s="794">
        <v>339.09899999999993</v>
      </c>
      <c r="D17" s="794">
        <f t="shared" si="8"/>
        <v>424.4269999999999</v>
      </c>
      <c r="E17" s="795">
        <f t="shared" si="1"/>
        <v>0.01136565420857942</v>
      </c>
      <c r="F17" s="793">
        <v>127.438</v>
      </c>
      <c r="G17" s="794">
        <v>211.716</v>
      </c>
      <c r="H17" s="794">
        <f t="shared" si="9"/>
        <v>339.154</v>
      </c>
      <c r="I17" s="796">
        <f t="shared" si="6"/>
        <v>0.2514285545799251</v>
      </c>
      <c r="J17" s="793">
        <v>1046.7640000000001</v>
      </c>
      <c r="K17" s="794">
        <v>1832.7480000000003</v>
      </c>
      <c r="L17" s="794">
        <f t="shared" si="10"/>
        <v>2879.5120000000006</v>
      </c>
      <c r="M17" s="795">
        <f t="shared" si="4"/>
        <v>0.011816344964202741</v>
      </c>
      <c r="N17" s="794">
        <v>694.096</v>
      </c>
      <c r="O17" s="794">
        <v>1234.829</v>
      </c>
      <c r="P17" s="794">
        <f t="shared" si="11"/>
        <v>1928.925</v>
      </c>
      <c r="Q17" s="796">
        <f t="shared" si="7"/>
        <v>0.4928066150835313</v>
      </c>
    </row>
    <row r="18" spans="1:17" ht="18" customHeight="1">
      <c r="A18" s="792" t="s">
        <v>214</v>
      </c>
      <c r="B18" s="793">
        <v>314.06800000000004</v>
      </c>
      <c r="C18" s="794">
        <v>60.926</v>
      </c>
      <c r="D18" s="794">
        <f t="shared" si="8"/>
        <v>374.994</v>
      </c>
      <c r="E18" s="795">
        <f t="shared" si="1"/>
        <v>0.010041896802729404</v>
      </c>
      <c r="F18" s="793">
        <v>840.9939999999999</v>
      </c>
      <c r="G18" s="794">
        <v>306.823</v>
      </c>
      <c r="H18" s="794">
        <f t="shared" si="9"/>
        <v>1147.817</v>
      </c>
      <c r="I18" s="796">
        <f t="shared" si="6"/>
        <v>-0.6732980954281039</v>
      </c>
      <c r="J18" s="793">
        <v>1903.0030000000006</v>
      </c>
      <c r="K18" s="794">
        <v>519.7409999999999</v>
      </c>
      <c r="L18" s="794">
        <f t="shared" si="10"/>
        <v>2422.7440000000006</v>
      </c>
      <c r="M18" s="795">
        <f t="shared" si="4"/>
        <v>0.00994195504792215</v>
      </c>
      <c r="N18" s="794">
        <v>5670.898</v>
      </c>
      <c r="O18" s="794">
        <v>2087.818</v>
      </c>
      <c r="P18" s="794">
        <f t="shared" si="11"/>
        <v>7758.716</v>
      </c>
      <c r="Q18" s="796">
        <f t="shared" si="7"/>
        <v>-0.6877390537300243</v>
      </c>
    </row>
    <row r="19" spans="1:17" ht="18" customHeight="1">
      <c r="A19" s="792" t="s">
        <v>147</v>
      </c>
      <c r="B19" s="793">
        <v>23.572999999999993</v>
      </c>
      <c r="C19" s="794">
        <v>3.185</v>
      </c>
      <c r="D19" s="794">
        <f t="shared" si="8"/>
        <v>26.757999999999992</v>
      </c>
      <c r="E19" s="795">
        <f t="shared" si="1"/>
        <v>0.0007165476638224432</v>
      </c>
      <c r="F19" s="793">
        <v>26.058</v>
      </c>
      <c r="G19" s="794">
        <v>0.545</v>
      </c>
      <c r="H19" s="794">
        <f t="shared" si="9"/>
        <v>26.603</v>
      </c>
      <c r="I19" s="796">
        <f t="shared" si="6"/>
        <v>0.005826410555200168</v>
      </c>
      <c r="J19" s="793">
        <v>175.965</v>
      </c>
      <c r="K19" s="794">
        <v>13.185</v>
      </c>
      <c r="L19" s="794">
        <f t="shared" si="10"/>
        <v>189.15</v>
      </c>
      <c r="M19" s="795">
        <f t="shared" si="4"/>
        <v>0.0007761945947712488</v>
      </c>
      <c r="N19" s="794">
        <v>125.11700000000002</v>
      </c>
      <c r="O19" s="794">
        <v>6.728</v>
      </c>
      <c r="P19" s="794">
        <f t="shared" si="11"/>
        <v>131.84500000000003</v>
      </c>
      <c r="Q19" s="796">
        <f t="shared" si="7"/>
        <v>0.4346391596192496</v>
      </c>
    </row>
    <row r="20" spans="1:17" s="782" customFormat="1" ht="18" customHeight="1">
      <c r="A20" s="797" t="s">
        <v>184</v>
      </c>
      <c r="B20" s="798">
        <f>SUM(B21:B26)</f>
        <v>2525.7989999999995</v>
      </c>
      <c r="C20" s="799">
        <f>SUM(C21:C26)</f>
        <v>980.0160000000001</v>
      </c>
      <c r="D20" s="799">
        <f t="shared" si="8"/>
        <v>3505.8149999999996</v>
      </c>
      <c r="E20" s="800">
        <f t="shared" si="1"/>
        <v>0.09388158861064651</v>
      </c>
      <c r="F20" s="798">
        <f>SUM(F21:F26)</f>
        <v>2155.663</v>
      </c>
      <c r="G20" s="799">
        <f>SUM(G21:G26)</f>
        <v>699.988</v>
      </c>
      <c r="H20" s="799">
        <f aca="true" t="shared" si="12" ref="H20:H26">G20+F20</f>
        <v>2855.651</v>
      </c>
      <c r="I20" s="801">
        <f t="shared" si="6"/>
        <v>0.22767628117021288</v>
      </c>
      <c r="J20" s="798">
        <f>SUM(J21:J26)</f>
        <v>17188.132</v>
      </c>
      <c r="K20" s="799">
        <f>SUM(K21:K26)</f>
        <v>5190.728</v>
      </c>
      <c r="L20" s="799">
        <f aca="true" t="shared" si="13" ref="L20:L26">K20+J20</f>
        <v>22378.86</v>
      </c>
      <c r="M20" s="800">
        <f t="shared" si="4"/>
        <v>0.09183373073826333</v>
      </c>
      <c r="N20" s="798">
        <f>SUM(N21:N26)</f>
        <v>14108.527</v>
      </c>
      <c r="O20" s="799">
        <f>SUM(O21:O26)</f>
        <v>4200.814</v>
      </c>
      <c r="P20" s="799">
        <f aca="true" t="shared" si="14" ref="P20:P26">O20+N20</f>
        <v>18309.341</v>
      </c>
      <c r="Q20" s="801">
        <f t="shared" si="7"/>
        <v>0.2222646353028217</v>
      </c>
    </row>
    <row r="21" spans="1:17" ht="18" customHeight="1">
      <c r="A21" s="792" t="s">
        <v>240</v>
      </c>
      <c r="B21" s="793">
        <v>1608.4029999999998</v>
      </c>
      <c r="C21" s="794"/>
      <c r="D21" s="794">
        <f t="shared" si="8"/>
        <v>1608.4029999999998</v>
      </c>
      <c r="E21" s="795">
        <f t="shared" si="1"/>
        <v>0.043071134320016795</v>
      </c>
      <c r="F21" s="793">
        <v>952.4209999999999</v>
      </c>
      <c r="G21" s="794"/>
      <c r="H21" s="794">
        <f t="shared" si="12"/>
        <v>952.4209999999999</v>
      </c>
      <c r="I21" s="796">
        <f t="shared" si="6"/>
        <v>0.688752137972598</v>
      </c>
      <c r="J21" s="793">
        <v>10412.553000000002</v>
      </c>
      <c r="K21" s="794">
        <v>18.61</v>
      </c>
      <c r="L21" s="794">
        <f t="shared" si="13"/>
        <v>10431.163000000002</v>
      </c>
      <c r="M21" s="795">
        <f t="shared" si="4"/>
        <v>0.04280524630070232</v>
      </c>
      <c r="N21" s="793">
        <v>7157.339</v>
      </c>
      <c r="O21" s="794">
        <v>43.678</v>
      </c>
      <c r="P21" s="794">
        <f t="shared" si="14"/>
        <v>7201.017</v>
      </c>
      <c r="Q21" s="796">
        <f t="shared" si="7"/>
        <v>0.4485680286548417</v>
      </c>
    </row>
    <row r="22" spans="1:17" ht="18" customHeight="1">
      <c r="A22" s="792" t="s">
        <v>219</v>
      </c>
      <c r="B22" s="793">
        <v>284.845</v>
      </c>
      <c r="C22" s="794">
        <v>581.0730000000001</v>
      </c>
      <c r="D22" s="794">
        <f>C22+B22</f>
        <v>865.9180000000001</v>
      </c>
      <c r="E22" s="795">
        <f t="shared" si="1"/>
        <v>0.02318826220053078</v>
      </c>
      <c r="F22" s="793">
        <v>181.61</v>
      </c>
      <c r="G22" s="794">
        <v>356.50800000000004</v>
      </c>
      <c r="H22" s="794">
        <f>G22+F22</f>
        <v>538.118</v>
      </c>
      <c r="I22" s="796">
        <f>IF(ISERROR(D22/H22-1),"         /0",IF(D22/H22&gt;5,"  *  ",(D22/H22-1)))</f>
        <v>0.6091600726978099</v>
      </c>
      <c r="J22" s="793">
        <v>2133.7709999999997</v>
      </c>
      <c r="K22" s="794">
        <v>3167.134</v>
      </c>
      <c r="L22" s="794">
        <f>K22+J22</f>
        <v>5300.905</v>
      </c>
      <c r="M22" s="795">
        <f t="shared" si="4"/>
        <v>0.021752756058133153</v>
      </c>
      <c r="N22" s="793">
        <v>1356.502</v>
      </c>
      <c r="O22" s="794">
        <v>2153.9790000000003</v>
      </c>
      <c r="P22" s="794">
        <f>O22+N22</f>
        <v>3510.481</v>
      </c>
      <c r="Q22" s="796">
        <f>IF(ISERROR(L22/P22-1),"         /0",IF(L22/P22&gt;5,"  *  ",(L22/P22-1)))</f>
        <v>0.5100224157316331</v>
      </c>
    </row>
    <row r="23" spans="1:17" ht="18" customHeight="1">
      <c r="A23" s="792" t="s">
        <v>241</v>
      </c>
      <c r="B23" s="793">
        <v>319.536</v>
      </c>
      <c r="C23" s="794">
        <v>100.614</v>
      </c>
      <c r="D23" s="794">
        <f t="shared" si="8"/>
        <v>420.15</v>
      </c>
      <c r="E23" s="795">
        <f t="shared" si="1"/>
        <v>0.011251121195717154</v>
      </c>
      <c r="F23" s="793">
        <v>604.335</v>
      </c>
      <c r="G23" s="794">
        <v>102.176</v>
      </c>
      <c r="H23" s="794">
        <f t="shared" si="12"/>
        <v>706.5110000000001</v>
      </c>
      <c r="I23" s="796">
        <f t="shared" si="6"/>
        <v>-0.40531711466629683</v>
      </c>
      <c r="J23" s="793">
        <v>2075.832</v>
      </c>
      <c r="K23" s="794">
        <v>462.80899999999997</v>
      </c>
      <c r="L23" s="794">
        <f t="shared" si="13"/>
        <v>2538.6409999999996</v>
      </c>
      <c r="M23" s="795">
        <f t="shared" si="4"/>
        <v>0.010417549152866388</v>
      </c>
      <c r="N23" s="793">
        <v>2505.791</v>
      </c>
      <c r="O23" s="794">
        <v>660.476</v>
      </c>
      <c r="P23" s="794">
        <f t="shared" si="14"/>
        <v>3166.2670000000003</v>
      </c>
      <c r="Q23" s="796">
        <f t="shared" si="7"/>
        <v>-0.19822270200207392</v>
      </c>
    </row>
    <row r="24" spans="1:17" ht="18" customHeight="1">
      <c r="A24" s="792" t="s">
        <v>220</v>
      </c>
      <c r="B24" s="793">
        <v>33.375</v>
      </c>
      <c r="C24" s="794">
        <v>298.329</v>
      </c>
      <c r="D24" s="794">
        <f>C24+B24</f>
        <v>331.704</v>
      </c>
      <c r="E24" s="795">
        <f t="shared" si="1"/>
        <v>0.008882641687740481</v>
      </c>
      <c r="F24" s="793">
        <v>25.485</v>
      </c>
      <c r="G24" s="794">
        <v>241.304</v>
      </c>
      <c r="H24" s="794">
        <f>G24+F24</f>
        <v>266.789</v>
      </c>
      <c r="I24" s="796">
        <f t="shared" si="6"/>
        <v>0.24331962712105826</v>
      </c>
      <c r="J24" s="793">
        <v>260.97</v>
      </c>
      <c r="K24" s="794">
        <v>1514.375</v>
      </c>
      <c r="L24" s="794">
        <f>K24+J24</f>
        <v>1775.345</v>
      </c>
      <c r="M24" s="795">
        <f t="shared" si="4"/>
        <v>0.007285293115803133</v>
      </c>
      <c r="N24" s="793">
        <v>218.65700000000004</v>
      </c>
      <c r="O24" s="794">
        <v>1342.681</v>
      </c>
      <c r="P24" s="794">
        <f>O24+N24</f>
        <v>1561.3380000000002</v>
      </c>
      <c r="Q24" s="796">
        <f t="shared" si="7"/>
        <v>0.13706641355042914</v>
      </c>
    </row>
    <row r="25" spans="1:17" ht="18" customHeight="1">
      <c r="A25" s="792" t="s">
        <v>221</v>
      </c>
      <c r="B25" s="793">
        <v>276.24100000000004</v>
      </c>
      <c r="C25" s="794"/>
      <c r="D25" s="794">
        <f t="shared" si="8"/>
        <v>276.24100000000004</v>
      </c>
      <c r="E25" s="795">
        <f t="shared" si="1"/>
        <v>0.0073974079976820255</v>
      </c>
      <c r="F25" s="793">
        <v>387.86</v>
      </c>
      <c r="G25" s="794"/>
      <c r="H25" s="794">
        <f t="shared" si="12"/>
        <v>387.86</v>
      </c>
      <c r="I25" s="796">
        <f t="shared" si="6"/>
        <v>-0.28778167379982456</v>
      </c>
      <c r="J25" s="793">
        <v>2274.628</v>
      </c>
      <c r="K25" s="794"/>
      <c r="L25" s="794">
        <f t="shared" si="13"/>
        <v>2274.628</v>
      </c>
      <c r="M25" s="795">
        <f t="shared" si="4"/>
        <v>0.009334147283718404</v>
      </c>
      <c r="N25" s="793">
        <v>2832.3210000000004</v>
      </c>
      <c r="O25" s="794">
        <v>0</v>
      </c>
      <c r="P25" s="794">
        <f t="shared" si="14"/>
        <v>2832.3210000000004</v>
      </c>
      <c r="Q25" s="796">
        <f t="shared" si="7"/>
        <v>-0.19690317587589834</v>
      </c>
    </row>
    <row r="26" spans="1:17" ht="18" customHeight="1" thickBot="1">
      <c r="A26" s="792" t="s">
        <v>218</v>
      </c>
      <c r="B26" s="793">
        <v>3.399</v>
      </c>
      <c r="C26" s="794">
        <v>0</v>
      </c>
      <c r="D26" s="794">
        <f>C26+B26</f>
        <v>3.399</v>
      </c>
      <c r="E26" s="795">
        <f t="shared" si="1"/>
        <v>9.102120895928265E-05</v>
      </c>
      <c r="F26" s="793">
        <v>3.952</v>
      </c>
      <c r="G26" s="794">
        <v>0</v>
      </c>
      <c r="H26" s="794">
        <f t="shared" si="12"/>
        <v>3.952</v>
      </c>
      <c r="I26" s="796">
        <f t="shared" si="6"/>
        <v>-0.13992914979757087</v>
      </c>
      <c r="J26" s="793">
        <v>30.378000000000004</v>
      </c>
      <c r="K26" s="794">
        <v>27.8</v>
      </c>
      <c r="L26" s="794">
        <f t="shared" si="13"/>
        <v>58.178000000000004</v>
      </c>
      <c r="M26" s="795">
        <f t="shared" si="4"/>
        <v>0.00023873882703992445</v>
      </c>
      <c r="N26" s="793">
        <v>37.91700000000001</v>
      </c>
      <c r="O26" s="794">
        <v>0</v>
      </c>
      <c r="P26" s="794">
        <f t="shared" si="14"/>
        <v>37.91700000000001</v>
      </c>
      <c r="Q26" s="796">
        <f t="shared" si="7"/>
        <v>0.5343513463617899</v>
      </c>
    </row>
    <row r="27" spans="1:17" s="782" customFormat="1" ht="18" customHeight="1">
      <c r="A27" s="777" t="s">
        <v>222</v>
      </c>
      <c r="B27" s="778">
        <f>SUM(B28:B31)</f>
        <v>3169.413000000001</v>
      </c>
      <c r="C27" s="779">
        <f>SUM(C28:C31)</f>
        <v>1979.0919999999999</v>
      </c>
      <c r="D27" s="779">
        <f aca="true" t="shared" si="15" ref="D27:D36">C27+B27</f>
        <v>5148.505000000001</v>
      </c>
      <c r="E27" s="780">
        <f t="shared" si="1"/>
        <v>0.1378708883297769</v>
      </c>
      <c r="F27" s="778">
        <f>SUM(F28:F31)</f>
        <v>1859.4070000000002</v>
      </c>
      <c r="G27" s="779">
        <f>SUM(G28:G31)</f>
        <v>1396.548</v>
      </c>
      <c r="H27" s="779">
        <f aca="true" t="shared" si="16" ref="H27:H36">G27+F27</f>
        <v>3255.955</v>
      </c>
      <c r="I27" s="781">
        <f t="shared" si="6"/>
        <v>0.5812580333573409</v>
      </c>
      <c r="J27" s="778">
        <f>SUM(J28:J31)</f>
        <v>14595.237000000001</v>
      </c>
      <c r="K27" s="779">
        <f>SUM(K28:K31)</f>
        <v>10457.497000000003</v>
      </c>
      <c r="L27" s="779">
        <f aca="true" t="shared" si="17" ref="L27:L36">K27+J27</f>
        <v>25052.734000000004</v>
      </c>
      <c r="M27" s="780">
        <f t="shared" si="4"/>
        <v>0.10280622106815696</v>
      </c>
      <c r="N27" s="778">
        <f>SUM(N28:N31)</f>
        <v>11461.780999999999</v>
      </c>
      <c r="O27" s="779">
        <f>SUM(O28:O31)</f>
        <v>7715.986000000003</v>
      </c>
      <c r="P27" s="779">
        <f aca="true" t="shared" si="18" ref="P27:P36">O27+N27</f>
        <v>19177.767</v>
      </c>
      <c r="Q27" s="781">
        <f t="shared" si="7"/>
        <v>0.30634259974062705</v>
      </c>
    </row>
    <row r="28" spans="1:17" s="802" customFormat="1" ht="18" customHeight="1">
      <c r="A28" s="783" t="s">
        <v>223</v>
      </c>
      <c r="B28" s="784">
        <v>1879.4930000000004</v>
      </c>
      <c r="C28" s="785">
        <v>1086.065</v>
      </c>
      <c r="D28" s="785">
        <f t="shared" si="15"/>
        <v>2965.5580000000004</v>
      </c>
      <c r="E28" s="786">
        <f t="shared" si="1"/>
        <v>0.07941414368898864</v>
      </c>
      <c r="F28" s="784">
        <v>972.335</v>
      </c>
      <c r="G28" s="785">
        <v>794.528</v>
      </c>
      <c r="H28" s="785">
        <f t="shared" si="16"/>
        <v>1766.863</v>
      </c>
      <c r="I28" s="787">
        <f t="shared" si="6"/>
        <v>0.6784312083053414</v>
      </c>
      <c r="J28" s="784">
        <v>9344.757</v>
      </c>
      <c r="K28" s="785">
        <v>6316.343000000003</v>
      </c>
      <c r="L28" s="785">
        <f t="shared" si="17"/>
        <v>15661.100000000002</v>
      </c>
      <c r="M28" s="786">
        <f t="shared" si="4"/>
        <v>0.06426677857875762</v>
      </c>
      <c r="N28" s="785">
        <v>6046.003</v>
      </c>
      <c r="O28" s="785">
        <v>4301.041000000001</v>
      </c>
      <c r="P28" s="785">
        <f t="shared" si="18"/>
        <v>10347.044000000002</v>
      </c>
      <c r="Q28" s="787">
        <f t="shared" si="7"/>
        <v>0.5135820433352751</v>
      </c>
    </row>
    <row r="29" spans="1:17" s="802" customFormat="1" ht="18" customHeight="1">
      <c r="A29" s="783" t="s">
        <v>224</v>
      </c>
      <c r="B29" s="784">
        <v>1081.715</v>
      </c>
      <c r="C29" s="785">
        <v>643.158</v>
      </c>
      <c r="D29" s="785">
        <f t="shared" si="15"/>
        <v>1724.873</v>
      </c>
      <c r="E29" s="786">
        <f t="shared" si="1"/>
        <v>0.046190063477853704</v>
      </c>
      <c r="F29" s="784">
        <v>749.5269999999999</v>
      </c>
      <c r="G29" s="785">
        <v>559.701</v>
      </c>
      <c r="H29" s="785">
        <f>G29+F29</f>
        <v>1309.228</v>
      </c>
      <c r="I29" s="787">
        <f>IF(ISERROR(D29/H29-1),"         /0",IF(D29/H29&gt;5,"  *  ",(D29/H29-1)))</f>
        <v>0.31747335070743987</v>
      </c>
      <c r="J29" s="784">
        <v>4081.2490000000016</v>
      </c>
      <c r="K29" s="785">
        <v>3416.93</v>
      </c>
      <c r="L29" s="785">
        <f>K29+J29</f>
        <v>7498.179000000002</v>
      </c>
      <c r="M29" s="786">
        <f t="shared" si="4"/>
        <v>0.03076947401759074</v>
      </c>
      <c r="N29" s="785">
        <v>4365.16</v>
      </c>
      <c r="O29" s="785">
        <v>3185.5940000000005</v>
      </c>
      <c r="P29" s="785">
        <f>O29+N29</f>
        <v>7550.754000000001</v>
      </c>
      <c r="Q29" s="787">
        <f>IF(ISERROR(L29/P29-1),"         /0",IF(L29/P29&gt;5,"  *  ",(L29/P29-1)))</f>
        <v>-0.006962880793096815</v>
      </c>
    </row>
    <row r="30" spans="1:17" s="802" customFormat="1" ht="18" customHeight="1">
      <c r="A30" s="783" t="s">
        <v>225</v>
      </c>
      <c r="B30" s="784">
        <v>137.26900000000003</v>
      </c>
      <c r="C30" s="785">
        <v>241.99</v>
      </c>
      <c r="D30" s="785">
        <f t="shared" si="15"/>
        <v>379.259</v>
      </c>
      <c r="E30" s="786">
        <f t="shared" si="1"/>
        <v>0.010156108469752451</v>
      </c>
      <c r="F30" s="784">
        <v>79.268</v>
      </c>
      <c r="G30" s="785">
        <v>30.971999999999998</v>
      </c>
      <c r="H30" s="785">
        <f t="shared" si="16"/>
        <v>110.24</v>
      </c>
      <c r="I30" s="787">
        <f t="shared" si="6"/>
        <v>2.4403029753265604</v>
      </c>
      <c r="J30" s="784">
        <v>694.3539999999999</v>
      </c>
      <c r="K30" s="785">
        <v>533.735</v>
      </c>
      <c r="L30" s="785">
        <f t="shared" si="17"/>
        <v>1228.089</v>
      </c>
      <c r="M30" s="786">
        <f t="shared" si="4"/>
        <v>0.005039577286270304</v>
      </c>
      <c r="N30" s="785">
        <v>593.7209999999999</v>
      </c>
      <c r="O30" s="785">
        <v>184.88099999999997</v>
      </c>
      <c r="P30" s="785">
        <f t="shared" si="18"/>
        <v>778.6019999999999</v>
      </c>
      <c r="Q30" s="787">
        <f t="shared" si="7"/>
        <v>0.577300083996702</v>
      </c>
    </row>
    <row r="31" spans="1:17" s="802" customFormat="1" ht="18" customHeight="1" thickBot="1">
      <c r="A31" s="783" t="s">
        <v>218</v>
      </c>
      <c r="B31" s="784">
        <v>70.936</v>
      </c>
      <c r="C31" s="785">
        <v>7.8790000000000004</v>
      </c>
      <c r="D31" s="785">
        <f t="shared" si="15"/>
        <v>78.81500000000001</v>
      </c>
      <c r="E31" s="786">
        <f t="shared" si="1"/>
        <v>0.0021105726931820723</v>
      </c>
      <c r="F31" s="784">
        <v>58.276999999999994</v>
      </c>
      <c r="G31" s="785">
        <v>11.347000000000001</v>
      </c>
      <c r="H31" s="785">
        <f t="shared" si="16"/>
        <v>69.624</v>
      </c>
      <c r="I31" s="787">
        <f t="shared" si="6"/>
        <v>0.13200907732965672</v>
      </c>
      <c r="J31" s="784">
        <v>474.87700000000007</v>
      </c>
      <c r="K31" s="785">
        <v>190.48900000000003</v>
      </c>
      <c r="L31" s="785">
        <f t="shared" si="17"/>
        <v>665.3660000000001</v>
      </c>
      <c r="M31" s="786">
        <f t="shared" si="4"/>
        <v>0.0027303911855382857</v>
      </c>
      <c r="N31" s="785">
        <v>456.89699999999993</v>
      </c>
      <c r="O31" s="785">
        <v>44.47</v>
      </c>
      <c r="P31" s="785">
        <f t="shared" si="18"/>
        <v>501.36699999999996</v>
      </c>
      <c r="Q31" s="787">
        <f t="shared" si="7"/>
        <v>0.3271036984883331</v>
      </c>
    </row>
    <row r="32" spans="1:17" s="782" customFormat="1" ht="18" customHeight="1">
      <c r="A32" s="777" t="s">
        <v>198</v>
      </c>
      <c r="B32" s="778">
        <f>SUM(B33:B35)</f>
        <v>429.46700000000004</v>
      </c>
      <c r="C32" s="779">
        <f>SUM(C33:C35)</f>
        <v>551.591</v>
      </c>
      <c r="D32" s="779">
        <f t="shared" si="15"/>
        <v>981.058</v>
      </c>
      <c r="E32" s="780">
        <f t="shared" si="1"/>
        <v>0.02627157552785405</v>
      </c>
      <c r="F32" s="778">
        <f>SUM(F33:F35)</f>
        <v>284.869</v>
      </c>
      <c r="G32" s="779">
        <f>SUM(G33:G35)</f>
        <v>175.10000000000002</v>
      </c>
      <c r="H32" s="779">
        <f t="shared" si="16"/>
        <v>459.96900000000005</v>
      </c>
      <c r="I32" s="781">
        <f t="shared" si="6"/>
        <v>1.1328785200741787</v>
      </c>
      <c r="J32" s="778">
        <f>SUM(J33:J35)</f>
        <v>4083.4929999999986</v>
      </c>
      <c r="K32" s="779">
        <f>SUM(K33:K35)</f>
        <v>2829.158</v>
      </c>
      <c r="L32" s="779">
        <f t="shared" si="17"/>
        <v>6912.650999999998</v>
      </c>
      <c r="M32" s="780">
        <f t="shared" si="4"/>
        <v>0.028366705481047135</v>
      </c>
      <c r="N32" s="778">
        <f>SUM(N33:N35)</f>
        <v>3314.3780000000006</v>
      </c>
      <c r="O32" s="779">
        <f>SUM(O33:O35)</f>
        <v>1006.997</v>
      </c>
      <c r="P32" s="779">
        <f t="shared" si="18"/>
        <v>4321.375000000001</v>
      </c>
      <c r="Q32" s="781">
        <f t="shared" si="7"/>
        <v>0.5996415492754035</v>
      </c>
    </row>
    <row r="33" spans="1:17" ht="18" customHeight="1">
      <c r="A33" s="783" t="s">
        <v>227</v>
      </c>
      <c r="B33" s="784">
        <v>296.612</v>
      </c>
      <c r="C33" s="785">
        <v>551.189</v>
      </c>
      <c r="D33" s="785">
        <f t="shared" si="15"/>
        <v>847.8009999999999</v>
      </c>
      <c r="E33" s="786">
        <f t="shared" si="1"/>
        <v>0.02270311031976722</v>
      </c>
      <c r="F33" s="784">
        <v>208.70200000000003</v>
      </c>
      <c r="G33" s="785">
        <v>168.8</v>
      </c>
      <c r="H33" s="785">
        <f t="shared" si="16"/>
        <v>377.50200000000007</v>
      </c>
      <c r="I33" s="787">
        <f t="shared" si="6"/>
        <v>1.245818565199654</v>
      </c>
      <c r="J33" s="784">
        <v>3237.6779999999985</v>
      </c>
      <c r="K33" s="785">
        <v>2695.538</v>
      </c>
      <c r="L33" s="785">
        <f t="shared" si="17"/>
        <v>5933.2159999999985</v>
      </c>
      <c r="M33" s="786">
        <f t="shared" si="4"/>
        <v>0.024347502980757538</v>
      </c>
      <c r="N33" s="785">
        <v>2934.1280000000006</v>
      </c>
      <c r="O33" s="785">
        <v>910.615</v>
      </c>
      <c r="P33" s="785">
        <f t="shared" si="18"/>
        <v>3844.7430000000004</v>
      </c>
      <c r="Q33" s="787">
        <f t="shared" si="7"/>
        <v>0.543202237444739</v>
      </c>
    </row>
    <row r="34" spans="1:17" ht="18" customHeight="1">
      <c r="A34" s="783" t="s">
        <v>242</v>
      </c>
      <c r="B34" s="784">
        <v>123.934</v>
      </c>
      <c r="C34" s="785"/>
      <c r="D34" s="785">
        <f t="shared" si="15"/>
        <v>123.934</v>
      </c>
      <c r="E34" s="786">
        <f t="shared" si="1"/>
        <v>0.003318806269832226</v>
      </c>
      <c r="F34" s="784">
        <v>0</v>
      </c>
      <c r="G34" s="785"/>
      <c r="H34" s="785">
        <f t="shared" si="16"/>
        <v>0</v>
      </c>
      <c r="I34" s="787" t="str">
        <f t="shared" si="6"/>
        <v>         /0</v>
      </c>
      <c r="J34" s="784">
        <v>722.796</v>
      </c>
      <c r="K34" s="785">
        <v>49.67</v>
      </c>
      <c r="L34" s="785">
        <f t="shared" si="17"/>
        <v>772.466</v>
      </c>
      <c r="M34" s="786">
        <f t="shared" si="4"/>
        <v>0.0031698859838465102</v>
      </c>
      <c r="N34" s="785">
        <v>110.855</v>
      </c>
      <c r="O34" s="785">
        <v>43.477999999999994</v>
      </c>
      <c r="P34" s="785">
        <f t="shared" si="18"/>
        <v>154.333</v>
      </c>
      <c r="Q34" s="787" t="str">
        <f t="shared" si="7"/>
        <v>  *  </v>
      </c>
    </row>
    <row r="35" spans="1:17" ht="18" customHeight="1" thickBot="1">
      <c r="A35" s="783" t="s">
        <v>218</v>
      </c>
      <c r="B35" s="784">
        <v>8.921</v>
      </c>
      <c r="C35" s="785">
        <v>0.402</v>
      </c>
      <c r="D35" s="785">
        <f t="shared" si="15"/>
        <v>9.322999999999999</v>
      </c>
      <c r="E35" s="786">
        <f t="shared" si="1"/>
        <v>0.000249658938254602</v>
      </c>
      <c r="F35" s="784">
        <v>76.167</v>
      </c>
      <c r="G35" s="785">
        <v>6.3</v>
      </c>
      <c r="H35" s="785">
        <f t="shared" si="16"/>
        <v>82.467</v>
      </c>
      <c r="I35" s="787">
        <f t="shared" si="6"/>
        <v>-0.886948718881492</v>
      </c>
      <c r="J35" s="784">
        <v>123.019</v>
      </c>
      <c r="K35" s="785">
        <v>83.95</v>
      </c>
      <c r="L35" s="785">
        <f t="shared" si="17"/>
        <v>206.969</v>
      </c>
      <c r="M35" s="786">
        <f t="shared" si="4"/>
        <v>0.0008493165164430905</v>
      </c>
      <c r="N35" s="785">
        <v>269.395</v>
      </c>
      <c r="O35" s="785">
        <v>52.904</v>
      </c>
      <c r="P35" s="785">
        <f t="shared" si="18"/>
        <v>322.299</v>
      </c>
      <c r="Q35" s="787">
        <f t="shared" si="7"/>
        <v>-0.3578354261105371</v>
      </c>
    </row>
    <row r="36" spans="1:17" ht="18" customHeight="1" thickBot="1">
      <c r="A36" s="803" t="s">
        <v>202</v>
      </c>
      <c r="B36" s="804">
        <v>29.338</v>
      </c>
      <c r="C36" s="805">
        <v>1.002</v>
      </c>
      <c r="D36" s="805">
        <f t="shared" si="15"/>
        <v>30.34</v>
      </c>
      <c r="E36" s="806">
        <f t="shared" si="1"/>
        <v>0.0008124693968298428</v>
      </c>
      <c r="F36" s="804">
        <v>48.491</v>
      </c>
      <c r="G36" s="805">
        <v>6.304</v>
      </c>
      <c r="H36" s="805">
        <f t="shared" si="16"/>
        <v>54.795</v>
      </c>
      <c r="I36" s="807">
        <f t="shared" si="6"/>
        <v>-0.4462998448763573</v>
      </c>
      <c r="J36" s="804">
        <v>269.045</v>
      </c>
      <c r="K36" s="805">
        <v>48.218</v>
      </c>
      <c r="L36" s="805">
        <f t="shared" si="17"/>
        <v>317.26300000000003</v>
      </c>
      <c r="M36" s="806">
        <f t="shared" si="4"/>
        <v>0.0013019181904356898</v>
      </c>
      <c r="N36" s="804">
        <v>242.334</v>
      </c>
      <c r="O36" s="805">
        <v>11.967</v>
      </c>
      <c r="P36" s="805">
        <f t="shared" si="18"/>
        <v>254.30100000000002</v>
      </c>
      <c r="Q36" s="807">
        <f t="shared" si="7"/>
        <v>0.2475884876583263</v>
      </c>
    </row>
    <row r="37" ht="14.25">
      <c r="A37" s="282" t="s">
        <v>243</v>
      </c>
    </row>
    <row r="38" ht="14.25">
      <c r="A38" s="282"/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37:Q65536 I37:I65536 Q3:Q6 I3:I6">
    <cfRule type="cellIs" priority="1" dxfId="0" operator="lessThan" stopIfTrue="1">
      <formula>0</formula>
    </cfRule>
  </conditionalFormatting>
  <conditionalFormatting sqref="I7:I36 Q7:Q3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="92" zoomScaleNormal="92" zoomScalePageLayoutView="0" workbookViewId="0" topLeftCell="A1">
      <selection activeCell="N56" sqref="N56:O56"/>
    </sheetView>
  </sheetViews>
  <sheetFormatPr defaultColWidth="9.140625" defaultRowHeight="12.75"/>
  <cols>
    <col min="1" max="1" width="26.00390625" style="808" customWidth="1"/>
    <col min="2" max="2" width="8.421875" style="808" bestFit="1" customWidth="1"/>
    <col min="3" max="3" width="9.28125" style="808" bestFit="1" customWidth="1"/>
    <col min="4" max="4" width="8.421875" style="808" customWidth="1"/>
    <col min="5" max="5" width="9.8515625" style="808" customWidth="1"/>
    <col min="6" max="6" width="8.421875" style="808" bestFit="1" customWidth="1"/>
    <col min="7" max="7" width="9.28125" style="808" bestFit="1" customWidth="1"/>
    <col min="8" max="8" width="8.421875" style="808" bestFit="1" customWidth="1"/>
    <col min="9" max="9" width="8.7109375" style="808" customWidth="1"/>
    <col min="10" max="10" width="10.00390625" style="808" customWidth="1"/>
    <col min="11" max="11" width="9.8515625" style="808" customWidth="1"/>
    <col min="12" max="12" width="9.00390625" style="808" customWidth="1"/>
    <col min="13" max="13" width="10.8515625" style="808" bestFit="1" customWidth="1"/>
    <col min="14" max="14" width="9.140625" style="808" customWidth="1"/>
    <col min="15" max="15" width="10.00390625" style="808" customWidth="1"/>
    <col min="16" max="16" width="9.28125" style="808" customWidth="1"/>
    <col min="17" max="17" width="9.7109375" style="808" customWidth="1"/>
    <col min="18" max="16384" width="9.140625" style="808" customWidth="1"/>
  </cols>
  <sheetData>
    <row r="1" spans="16:17" ht="20.25" thickBot="1">
      <c r="P1" s="809" t="s">
        <v>0</v>
      </c>
      <c r="Q1" s="810"/>
    </row>
    <row r="2" ht="3.75" customHeight="1" thickBot="1"/>
    <row r="3" spans="1:17" ht="24" customHeight="1" thickBot="1">
      <c r="A3" s="811" t="s">
        <v>244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3"/>
    </row>
    <row r="4" spans="1:17" ht="15.75" customHeight="1" thickBot="1">
      <c r="A4" s="814" t="s">
        <v>232</v>
      </c>
      <c r="B4" s="815" t="s">
        <v>39</v>
      </c>
      <c r="C4" s="816"/>
      <c r="D4" s="816"/>
      <c r="E4" s="816"/>
      <c r="F4" s="816"/>
      <c r="G4" s="816"/>
      <c r="H4" s="816"/>
      <c r="I4" s="817"/>
      <c r="J4" s="815" t="s">
        <v>40</v>
      </c>
      <c r="K4" s="816"/>
      <c r="L4" s="816"/>
      <c r="M4" s="816"/>
      <c r="N4" s="816"/>
      <c r="O4" s="816"/>
      <c r="P4" s="816"/>
      <c r="Q4" s="817"/>
    </row>
    <row r="5" spans="1:17" s="825" customFormat="1" ht="26.25" customHeight="1">
      <c r="A5" s="818"/>
      <c r="B5" s="819" t="s">
        <v>41</v>
      </c>
      <c r="C5" s="820"/>
      <c r="D5" s="820"/>
      <c r="E5" s="821" t="s">
        <v>42</v>
      </c>
      <c r="F5" s="819" t="s">
        <v>43</v>
      </c>
      <c r="G5" s="820"/>
      <c r="H5" s="820"/>
      <c r="I5" s="822" t="s">
        <v>44</v>
      </c>
      <c r="J5" s="823" t="s">
        <v>206</v>
      </c>
      <c r="K5" s="824"/>
      <c r="L5" s="824"/>
      <c r="M5" s="821" t="s">
        <v>42</v>
      </c>
      <c r="N5" s="823" t="s">
        <v>207</v>
      </c>
      <c r="O5" s="824"/>
      <c r="P5" s="824"/>
      <c r="Q5" s="821" t="s">
        <v>44</v>
      </c>
    </row>
    <row r="6" spans="1:17" s="831" customFormat="1" ht="14.25" thickBot="1">
      <c r="A6" s="826"/>
      <c r="B6" s="827" t="s">
        <v>14</v>
      </c>
      <c r="C6" s="828" t="s">
        <v>15</v>
      </c>
      <c r="D6" s="828" t="s">
        <v>13</v>
      </c>
      <c r="E6" s="829"/>
      <c r="F6" s="827" t="s">
        <v>14</v>
      </c>
      <c r="G6" s="828" t="s">
        <v>15</v>
      </c>
      <c r="H6" s="828" t="s">
        <v>13</v>
      </c>
      <c r="I6" s="830"/>
      <c r="J6" s="827" t="s">
        <v>14</v>
      </c>
      <c r="K6" s="828" t="s">
        <v>15</v>
      </c>
      <c r="L6" s="828" t="s">
        <v>13</v>
      </c>
      <c r="M6" s="829"/>
      <c r="N6" s="827" t="s">
        <v>14</v>
      </c>
      <c r="O6" s="828" t="s">
        <v>15</v>
      </c>
      <c r="P6" s="828" t="s">
        <v>13</v>
      </c>
      <c r="Q6" s="829"/>
    </row>
    <row r="7" spans="1:17" s="838" customFormat="1" ht="18" customHeight="1" thickBot="1">
      <c r="A7" s="832" t="s">
        <v>4</v>
      </c>
      <c r="B7" s="833">
        <f>B8+B20+B31+B39+B50+B56</f>
        <v>21841.092</v>
      </c>
      <c r="C7" s="834">
        <f>C8+C20+C31+C39+C50+C56</f>
        <v>15501.853000000003</v>
      </c>
      <c r="D7" s="835">
        <f aca="true" t="shared" si="0" ref="D7:D14">C7+B7</f>
        <v>37342.94500000001</v>
      </c>
      <c r="E7" s="836">
        <f aca="true" t="shared" si="1" ref="E7:E56">D7/$D$7</f>
        <v>1</v>
      </c>
      <c r="F7" s="833">
        <f>F8+F20+F31+F39+F50+F56</f>
        <v>20468.382999999998</v>
      </c>
      <c r="G7" s="834">
        <f>G8+G20+G31+G39+G50+G56</f>
        <v>11053.642</v>
      </c>
      <c r="H7" s="835">
        <f aca="true" t="shared" si="2" ref="H7:H14">G7+F7</f>
        <v>31522.024999999998</v>
      </c>
      <c r="I7" s="837">
        <f>IF(ISERROR(D7/H7-1),"         /0",(D7/H7-1))</f>
        <v>0.18466199427225916</v>
      </c>
      <c r="J7" s="833">
        <f>J8+J20+J31+J39+J50+J56</f>
        <v>151361.20899999997</v>
      </c>
      <c r="K7" s="834">
        <f>K8+K20+K31+K39+K50+K56</f>
        <v>92327.68199999999</v>
      </c>
      <c r="L7" s="835">
        <f aca="true" t="shared" si="3" ref="L7:L14">K7+J7</f>
        <v>243688.89099999995</v>
      </c>
      <c r="M7" s="836">
        <f aca="true" t="shared" si="4" ref="M7:M56">L7/$L$7</f>
        <v>1</v>
      </c>
      <c r="N7" s="833">
        <f>N8+N20+N31+N39+N50+N56</f>
        <v>141740.287</v>
      </c>
      <c r="O7" s="834">
        <f>O8+O20+O31+O39+O50+O56</f>
        <v>69092.68500000001</v>
      </c>
      <c r="P7" s="835">
        <f aca="true" t="shared" si="5" ref="P7:P14">O7+N7</f>
        <v>210832.972</v>
      </c>
      <c r="Q7" s="837">
        <f>IF(ISERROR(L7/P7-1),"         /0",(L7/P7-1))</f>
        <v>0.15583861806966293</v>
      </c>
    </row>
    <row r="8" spans="1:17" s="844" customFormat="1" ht="18" customHeight="1">
      <c r="A8" s="839" t="s">
        <v>208</v>
      </c>
      <c r="B8" s="840">
        <f>SUM(B9:B19)</f>
        <v>13254.725999999999</v>
      </c>
      <c r="C8" s="841">
        <f>SUM(C9:C19)</f>
        <v>7756.016000000001</v>
      </c>
      <c r="D8" s="841">
        <f t="shared" si="0"/>
        <v>21010.742</v>
      </c>
      <c r="E8" s="842">
        <f t="shared" si="1"/>
        <v>0.5626428767200872</v>
      </c>
      <c r="F8" s="840">
        <f>SUM(F9:F19)</f>
        <v>13953.916</v>
      </c>
      <c r="G8" s="841">
        <f>SUM(G9:G19)</f>
        <v>6635.703999999999</v>
      </c>
      <c r="H8" s="841">
        <f t="shared" si="2"/>
        <v>20589.62</v>
      </c>
      <c r="I8" s="843">
        <f>IF(ISERROR(D8/H8-1),"         /0",IF(D8/H8&gt;5,"  *  ",(D8/H8-1)))</f>
        <v>0.020453121524340867</v>
      </c>
      <c r="J8" s="840">
        <f>SUM(J9:J19)</f>
        <v>101835.45499999997</v>
      </c>
      <c r="K8" s="841">
        <f>SUM(K9:K19)</f>
        <v>48161.422999999995</v>
      </c>
      <c r="L8" s="841">
        <f t="shared" si="3"/>
        <v>149996.87799999997</v>
      </c>
      <c r="M8" s="842">
        <f t="shared" si="4"/>
        <v>0.6155261217878003</v>
      </c>
      <c r="N8" s="840">
        <f>SUM(N9:N19)</f>
        <v>98402.74700000002</v>
      </c>
      <c r="O8" s="841">
        <f>SUM(O9:O19)</f>
        <v>38710.50200000001</v>
      </c>
      <c r="P8" s="841">
        <f t="shared" si="5"/>
        <v>137113.249</v>
      </c>
      <c r="Q8" s="843">
        <f>IF(ISERROR(L8/P8-1),"         /0",IF(L8/P8&gt;5,"  *  ",(L8/P8-1)))</f>
        <v>0.09396341414096288</v>
      </c>
    </row>
    <row r="9" spans="1:17" ht="18" customHeight="1">
      <c r="A9" s="845" t="s">
        <v>62</v>
      </c>
      <c r="B9" s="846">
        <v>3464.277</v>
      </c>
      <c r="C9" s="847">
        <v>4110.909000000001</v>
      </c>
      <c r="D9" s="847">
        <f t="shared" si="0"/>
        <v>7575.186000000001</v>
      </c>
      <c r="E9" s="848">
        <f t="shared" si="1"/>
        <v>0.202854541868618</v>
      </c>
      <c r="F9" s="846">
        <v>3561.203</v>
      </c>
      <c r="G9" s="847">
        <v>2580.7420000000006</v>
      </c>
      <c r="H9" s="847">
        <f t="shared" si="2"/>
        <v>6141.945000000001</v>
      </c>
      <c r="I9" s="849">
        <f aca="true" t="shared" si="6" ref="I9:I56">IF(ISERROR(D9/H9-1),"         /0",IF(D9/H9&gt;5,"  *  ",(D9/H9-1)))</f>
        <v>0.23335295252562505</v>
      </c>
      <c r="J9" s="846">
        <v>28348.225000000002</v>
      </c>
      <c r="K9" s="847">
        <v>24396.825</v>
      </c>
      <c r="L9" s="847">
        <f t="shared" si="3"/>
        <v>52745.05</v>
      </c>
      <c r="M9" s="848">
        <f t="shared" si="4"/>
        <v>0.21644421205889117</v>
      </c>
      <c r="N9" s="847">
        <v>26508.752</v>
      </c>
      <c r="O9" s="847">
        <v>14549.562999999998</v>
      </c>
      <c r="P9" s="847">
        <f t="shared" si="5"/>
        <v>41058.315</v>
      </c>
      <c r="Q9" s="849">
        <f aca="true" t="shared" si="7" ref="Q9:Q56">IF(ISERROR(L9/P9-1),"         /0",IF(L9/P9&gt;5,"  *  ",(L9/P9-1)))</f>
        <v>0.2846374723366023</v>
      </c>
    </row>
    <row r="10" spans="1:17" ht="18" customHeight="1">
      <c r="A10" s="845" t="s">
        <v>95</v>
      </c>
      <c r="B10" s="846">
        <v>2574.6</v>
      </c>
      <c r="C10" s="847">
        <v>773.688</v>
      </c>
      <c r="D10" s="847">
        <f t="shared" si="0"/>
        <v>3348.288</v>
      </c>
      <c r="E10" s="848">
        <f t="shared" si="1"/>
        <v>0.0896632014427357</v>
      </c>
      <c r="F10" s="846">
        <v>3198.625</v>
      </c>
      <c r="G10" s="847">
        <v>1038.322</v>
      </c>
      <c r="H10" s="847">
        <f t="shared" si="2"/>
        <v>4236.947</v>
      </c>
      <c r="I10" s="849">
        <f t="shared" si="6"/>
        <v>-0.20974040978091069</v>
      </c>
      <c r="J10" s="846">
        <v>22714.786</v>
      </c>
      <c r="K10" s="847">
        <v>6002.0289999999995</v>
      </c>
      <c r="L10" s="847">
        <f t="shared" si="3"/>
        <v>28716.815</v>
      </c>
      <c r="M10" s="848">
        <f t="shared" si="4"/>
        <v>0.11784211780093005</v>
      </c>
      <c r="N10" s="847">
        <v>25175.582</v>
      </c>
      <c r="O10" s="847">
        <v>6331.203</v>
      </c>
      <c r="P10" s="847">
        <f t="shared" si="5"/>
        <v>31506.785</v>
      </c>
      <c r="Q10" s="849">
        <f t="shared" si="7"/>
        <v>-0.08855140249949345</v>
      </c>
    </row>
    <row r="11" spans="1:17" ht="18" customHeight="1">
      <c r="A11" s="845" t="s">
        <v>94</v>
      </c>
      <c r="B11" s="846">
        <v>2298.224</v>
      </c>
      <c r="C11" s="847">
        <v>717.688</v>
      </c>
      <c r="D11" s="847">
        <f>C11+B11</f>
        <v>3015.9120000000003</v>
      </c>
      <c r="E11" s="848">
        <f t="shared" si="1"/>
        <v>0.08076256438799885</v>
      </c>
      <c r="F11" s="846">
        <v>1738.011</v>
      </c>
      <c r="G11" s="847">
        <v>849.624</v>
      </c>
      <c r="H11" s="847">
        <f>G11+F11</f>
        <v>2587.635</v>
      </c>
      <c r="I11" s="849">
        <f>IF(ISERROR(D11/H11-1),"         /0",IF(D11/H11&gt;5,"  *  ",(D11/H11-1)))</f>
        <v>0.16550904590485138</v>
      </c>
      <c r="J11" s="846">
        <v>15450.417000000001</v>
      </c>
      <c r="K11" s="847">
        <v>4909.543</v>
      </c>
      <c r="L11" s="847">
        <f>K11+J11</f>
        <v>20359.96</v>
      </c>
      <c r="M11" s="848">
        <f t="shared" si="4"/>
        <v>0.08354898705661558</v>
      </c>
      <c r="N11" s="847">
        <v>6241.311</v>
      </c>
      <c r="O11" s="847">
        <v>3375.066</v>
      </c>
      <c r="P11" s="847">
        <f>O11+N11</f>
        <v>9616.377</v>
      </c>
      <c r="Q11" s="849">
        <f>IF(ISERROR(L11/P11-1),"         /0",IF(L11/P11&gt;5,"  *  ",(L11/P11-1)))</f>
        <v>1.117217326234194</v>
      </c>
    </row>
    <row r="12" spans="1:17" ht="18" customHeight="1">
      <c r="A12" s="845" t="s">
        <v>96</v>
      </c>
      <c r="B12" s="846">
        <v>2088.273</v>
      </c>
      <c r="C12" s="847">
        <v>444.94</v>
      </c>
      <c r="D12" s="847">
        <f>C12+B12</f>
        <v>2533.213</v>
      </c>
      <c r="E12" s="848">
        <f t="shared" si="1"/>
        <v>0.06783645478416338</v>
      </c>
      <c r="F12" s="846">
        <v>2511.843</v>
      </c>
      <c r="G12" s="847">
        <v>1006.159</v>
      </c>
      <c r="H12" s="847">
        <f>G12+F12</f>
        <v>3518.002</v>
      </c>
      <c r="I12" s="849">
        <f>IF(ISERROR(D12/H12-1),"         /0",IF(D12/H12&gt;5,"  *  ",(D12/H12-1)))</f>
        <v>-0.2799284935028461</v>
      </c>
      <c r="J12" s="846">
        <v>13779.78</v>
      </c>
      <c r="K12" s="847">
        <v>3962.5530000000003</v>
      </c>
      <c r="L12" s="847">
        <f>K12+J12</f>
        <v>17742.333000000002</v>
      </c>
      <c r="M12" s="848">
        <f t="shared" si="4"/>
        <v>0.0728073115158951</v>
      </c>
      <c r="N12" s="847">
        <v>21992.149</v>
      </c>
      <c r="O12" s="847">
        <v>7865.287</v>
      </c>
      <c r="P12" s="847">
        <f>O12+N12</f>
        <v>29857.436</v>
      </c>
      <c r="Q12" s="849">
        <f>IF(ISERROR(L12/P12-1),"         /0",IF(L12/P12&gt;5,"  *  ",(L12/P12-1)))</f>
        <v>-0.40576501612529614</v>
      </c>
    </row>
    <row r="13" spans="1:17" ht="18" customHeight="1">
      <c r="A13" s="845" t="s">
        <v>98</v>
      </c>
      <c r="B13" s="846">
        <v>1133.564</v>
      </c>
      <c r="C13" s="847">
        <v>342.31</v>
      </c>
      <c r="D13" s="847">
        <f t="shared" si="0"/>
        <v>1475.874</v>
      </c>
      <c r="E13" s="848">
        <f t="shared" si="1"/>
        <v>0.0395221640928427</v>
      </c>
      <c r="F13" s="846">
        <v>680.034</v>
      </c>
      <c r="G13" s="847">
        <v>131.875</v>
      </c>
      <c r="H13" s="847">
        <f t="shared" si="2"/>
        <v>811.909</v>
      </c>
      <c r="I13" s="849">
        <f t="shared" si="6"/>
        <v>0.8177825347421941</v>
      </c>
      <c r="J13" s="846">
        <v>6572.893</v>
      </c>
      <c r="K13" s="847">
        <v>1801.238</v>
      </c>
      <c r="L13" s="847">
        <f t="shared" si="3"/>
        <v>8374.131</v>
      </c>
      <c r="M13" s="848">
        <f t="shared" si="4"/>
        <v>0.03436402441504813</v>
      </c>
      <c r="N13" s="847">
        <v>4583.842</v>
      </c>
      <c r="O13" s="847">
        <v>750.175</v>
      </c>
      <c r="P13" s="847">
        <f t="shared" si="5"/>
        <v>5334.017</v>
      </c>
      <c r="Q13" s="849">
        <f t="shared" si="7"/>
        <v>0.569948314750403</v>
      </c>
    </row>
    <row r="14" spans="1:17" ht="18" customHeight="1">
      <c r="A14" s="845" t="s">
        <v>50</v>
      </c>
      <c r="B14" s="846">
        <v>480.63</v>
      </c>
      <c r="C14" s="847">
        <v>341.265</v>
      </c>
      <c r="D14" s="847">
        <f t="shared" si="0"/>
        <v>821.895</v>
      </c>
      <c r="E14" s="848">
        <f t="shared" si="1"/>
        <v>0.022009378210529455</v>
      </c>
      <c r="F14" s="846">
        <v>608.349</v>
      </c>
      <c r="G14" s="847">
        <v>193.45399999999998</v>
      </c>
      <c r="H14" s="847">
        <f t="shared" si="2"/>
        <v>801.803</v>
      </c>
      <c r="I14" s="849">
        <f t="shared" si="6"/>
        <v>0.025058524350744404</v>
      </c>
      <c r="J14" s="846">
        <v>3645.3639999999996</v>
      </c>
      <c r="K14" s="847">
        <v>1940.3839999999998</v>
      </c>
      <c r="L14" s="847">
        <f t="shared" si="3"/>
        <v>5585.748</v>
      </c>
      <c r="M14" s="848">
        <f t="shared" si="4"/>
        <v>0.02292163576713885</v>
      </c>
      <c r="N14" s="847">
        <v>3234.065</v>
      </c>
      <c r="O14" s="847">
        <v>1138.1009999999999</v>
      </c>
      <c r="P14" s="847">
        <f t="shared" si="5"/>
        <v>4372.166</v>
      </c>
      <c r="Q14" s="849">
        <f t="shared" si="7"/>
        <v>0.2775699733267216</v>
      </c>
    </row>
    <row r="15" spans="1:17" ht="18" customHeight="1">
      <c r="A15" s="845" t="s">
        <v>99</v>
      </c>
      <c r="B15" s="846">
        <v>103.732</v>
      </c>
      <c r="C15" s="847">
        <v>568.001</v>
      </c>
      <c r="D15" s="847">
        <f>C15+B15</f>
        <v>671.733</v>
      </c>
      <c r="E15" s="848">
        <f t="shared" si="1"/>
        <v>0.017988217051440367</v>
      </c>
      <c r="F15" s="846">
        <v>692.13</v>
      </c>
      <c r="G15" s="847">
        <v>190.661</v>
      </c>
      <c r="H15" s="847">
        <f>G15+F15</f>
        <v>882.7909999999999</v>
      </c>
      <c r="I15" s="849">
        <f t="shared" si="6"/>
        <v>-0.2390803712316959</v>
      </c>
      <c r="J15" s="846">
        <v>2420.284</v>
      </c>
      <c r="K15" s="847">
        <v>1877.995</v>
      </c>
      <c r="L15" s="847">
        <f>K15+J15</f>
        <v>4298.279</v>
      </c>
      <c r="M15" s="848">
        <f t="shared" si="4"/>
        <v>0.01763838713517721</v>
      </c>
      <c r="N15" s="847">
        <v>1976.588</v>
      </c>
      <c r="O15" s="847">
        <v>742.771</v>
      </c>
      <c r="P15" s="847">
        <f>O15+N15</f>
        <v>2719.359</v>
      </c>
      <c r="Q15" s="849">
        <f t="shared" si="7"/>
        <v>0.5806221245521466</v>
      </c>
    </row>
    <row r="16" spans="1:17" ht="18" customHeight="1">
      <c r="A16" s="845" t="s">
        <v>101</v>
      </c>
      <c r="B16" s="846">
        <v>482.728</v>
      </c>
      <c r="C16" s="847"/>
      <c r="D16" s="847">
        <f>C16+B16</f>
        <v>482.728</v>
      </c>
      <c r="E16" s="848">
        <f t="shared" si="1"/>
        <v>0.01292688618961359</v>
      </c>
      <c r="F16" s="846">
        <v>322.791</v>
      </c>
      <c r="G16" s="847">
        <v>0.267</v>
      </c>
      <c r="H16" s="847">
        <f>G16+F16</f>
        <v>323.058</v>
      </c>
      <c r="I16" s="849">
        <f t="shared" si="6"/>
        <v>0.49424561533842226</v>
      </c>
      <c r="J16" s="846">
        <v>3285.968</v>
      </c>
      <c r="K16" s="847">
        <v>0.7010000000000001</v>
      </c>
      <c r="L16" s="847">
        <f>K16+J16</f>
        <v>3286.669</v>
      </c>
      <c r="M16" s="848">
        <f t="shared" si="4"/>
        <v>0.013487151533715177</v>
      </c>
      <c r="N16" s="847">
        <v>4292.093999999999</v>
      </c>
      <c r="O16" s="847">
        <v>5.021000000000001</v>
      </c>
      <c r="P16" s="847">
        <f>O16+N16</f>
        <v>4297.114999999999</v>
      </c>
      <c r="Q16" s="849">
        <f t="shared" si="7"/>
        <v>-0.23514520788947912</v>
      </c>
    </row>
    <row r="17" spans="1:17" ht="18" customHeight="1">
      <c r="A17" s="845" t="s">
        <v>102</v>
      </c>
      <c r="B17" s="846">
        <v>292.903</v>
      </c>
      <c r="C17" s="847">
        <v>153.235</v>
      </c>
      <c r="D17" s="847">
        <f>C17+B17</f>
        <v>446.13800000000003</v>
      </c>
      <c r="E17" s="848">
        <f t="shared" si="1"/>
        <v>0.011947049168189599</v>
      </c>
      <c r="F17" s="846">
        <v>217.823</v>
      </c>
      <c r="G17" s="847">
        <v>125.074</v>
      </c>
      <c r="H17" s="847">
        <f>G17+F17</f>
        <v>342.897</v>
      </c>
      <c r="I17" s="849">
        <f t="shared" si="6"/>
        <v>0.30108458225064694</v>
      </c>
      <c r="J17" s="846">
        <v>1981.658</v>
      </c>
      <c r="K17" s="847">
        <v>851.275</v>
      </c>
      <c r="L17" s="847">
        <f>K17+J17</f>
        <v>2832.933</v>
      </c>
      <c r="M17" s="848">
        <f t="shared" si="4"/>
        <v>0.0116252037110711</v>
      </c>
      <c r="N17" s="847">
        <v>1546.606</v>
      </c>
      <c r="O17" s="847">
        <v>723.8659999999999</v>
      </c>
      <c r="P17" s="847">
        <f>O17+N17</f>
        <v>2270.4719999999998</v>
      </c>
      <c r="Q17" s="849">
        <f t="shared" si="7"/>
        <v>0.24772866610995425</v>
      </c>
    </row>
    <row r="18" spans="1:17" ht="18" customHeight="1">
      <c r="A18" s="845" t="s">
        <v>71</v>
      </c>
      <c r="B18" s="846">
        <v>139.475</v>
      </c>
      <c r="C18" s="847">
        <v>143.166</v>
      </c>
      <c r="D18" s="847">
        <f>C18+B18</f>
        <v>282.64099999999996</v>
      </c>
      <c r="E18" s="848">
        <f t="shared" si="1"/>
        <v>0.007568792445266433</v>
      </c>
      <c r="F18" s="846">
        <v>97.077</v>
      </c>
      <c r="G18" s="847">
        <v>102.722</v>
      </c>
      <c r="H18" s="847">
        <f>G18+F18</f>
        <v>199.79899999999998</v>
      </c>
      <c r="I18" s="849">
        <f t="shared" si="6"/>
        <v>0.41462669983333256</v>
      </c>
      <c r="J18" s="846">
        <v>985.0930000000001</v>
      </c>
      <c r="K18" s="847">
        <v>843.539</v>
      </c>
      <c r="L18" s="847">
        <f>K18+J18</f>
        <v>1828.632</v>
      </c>
      <c r="M18" s="848">
        <f t="shared" si="4"/>
        <v>0.007503961270027695</v>
      </c>
      <c r="N18" s="847">
        <v>654.5360000000002</v>
      </c>
      <c r="O18" s="847">
        <v>577.763</v>
      </c>
      <c r="P18" s="847">
        <f>O18+N18</f>
        <v>1232.2990000000002</v>
      </c>
      <c r="Q18" s="849">
        <f t="shared" si="7"/>
        <v>0.483919081326853</v>
      </c>
    </row>
    <row r="19" spans="1:17" ht="18" customHeight="1" thickBot="1">
      <c r="A19" s="845" t="s">
        <v>65</v>
      </c>
      <c r="B19" s="846">
        <v>196.32</v>
      </c>
      <c r="C19" s="847">
        <v>160.81400000000002</v>
      </c>
      <c r="D19" s="847">
        <f>C19+B19</f>
        <v>357.134</v>
      </c>
      <c r="E19" s="848">
        <f t="shared" si="1"/>
        <v>0.00956362707868916</v>
      </c>
      <c r="F19" s="846">
        <v>326.03</v>
      </c>
      <c r="G19" s="847">
        <v>416.804</v>
      </c>
      <c r="H19" s="847">
        <f>G19+F19</f>
        <v>742.834</v>
      </c>
      <c r="I19" s="849">
        <f t="shared" si="6"/>
        <v>-0.5192277144018718</v>
      </c>
      <c r="J19" s="846">
        <v>2650.9869999999996</v>
      </c>
      <c r="K19" s="847">
        <v>1575.341</v>
      </c>
      <c r="L19" s="847">
        <f>K19+J19</f>
        <v>4226.3279999999995</v>
      </c>
      <c r="M19" s="848">
        <f t="shared" si="4"/>
        <v>0.017343129523290417</v>
      </c>
      <c r="N19" s="847">
        <v>2197.2219999999998</v>
      </c>
      <c r="O19" s="847">
        <v>2651.6859999999997</v>
      </c>
      <c r="P19" s="847">
        <f>O19+N19</f>
        <v>4848.907999999999</v>
      </c>
      <c r="Q19" s="849">
        <f t="shared" si="7"/>
        <v>-0.1283959192461478</v>
      </c>
    </row>
    <row r="20" spans="1:17" s="844" customFormat="1" ht="18" customHeight="1">
      <c r="A20" s="839" t="s">
        <v>172</v>
      </c>
      <c r="B20" s="840">
        <f>SUM(B21:B30)</f>
        <v>2432.3489999999997</v>
      </c>
      <c r="C20" s="841">
        <f>SUM(C21:C30)</f>
        <v>4234.136</v>
      </c>
      <c r="D20" s="841">
        <f aca="true" t="shared" si="8" ref="D20:D40">C20+B20</f>
        <v>6666.485000000001</v>
      </c>
      <c r="E20" s="842">
        <f t="shared" si="1"/>
        <v>0.17852060141480539</v>
      </c>
      <c r="F20" s="840">
        <f>SUM(F21:F30)</f>
        <v>2166.037</v>
      </c>
      <c r="G20" s="841">
        <f>SUM(G21:G30)</f>
        <v>2139.998</v>
      </c>
      <c r="H20" s="841">
        <f aca="true" t="shared" si="9" ref="H20:H30">G20+F20</f>
        <v>4306.035</v>
      </c>
      <c r="I20" s="843">
        <f t="shared" si="6"/>
        <v>0.5481725067260255</v>
      </c>
      <c r="J20" s="840">
        <f>SUM(J21:J30)</f>
        <v>13389.847</v>
      </c>
      <c r="K20" s="841">
        <f>SUM(K21:K30)</f>
        <v>25640.657999999996</v>
      </c>
      <c r="L20" s="841">
        <f aca="true" t="shared" si="10" ref="L20:L30">K20+J20</f>
        <v>39030.505</v>
      </c>
      <c r="M20" s="842">
        <f t="shared" si="4"/>
        <v>0.1601653027342966</v>
      </c>
      <c r="N20" s="840">
        <f>SUM(N21:N30)</f>
        <v>14210.52</v>
      </c>
      <c r="O20" s="841">
        <f>SUM(O21:O30)</f>
        <v>17446.418999999998</v>
      </c>
      <c r="P20" s="841">
        <f aca="true" t="shared" si="11" ref="P20:P30">O20+N20</f>
        <v>31656.939</v>
      </c>
      <c r="Q20" s="843">
        <f t="shared" si="7"/>
        <v>0.2329210035120577</v>
      </c>
    </row>
    <row r="21" spans="1:17" ht="18" customHeight="1">
      <c r="A21" s="850" t="s">
        <v>50</v>
      </c>
      <c r="B21" s="851">
        <v>1023.512</v>
      </c>
      <c r="C21" s="852">
        <v>918.872</v>
      </c>
      <c r="D21" s="852">
        <f t="shared" si="8"/>
        <v>1942.384</v>
      </c>
      <c r="E21" s="853">
        <f t="shared" si="1"/>
        <v>0.05201475138074942</v>
      </c>
      <c r="F21" s="851">
        <v>827.18</v>
      </c>
      <c r="G21" s="852">
        <v>786.3930000000001</v>
      </c>
      <c r="H21" s="852">
        <f t="shared" si="9"/>
        <v>1613.573</v>
      </c>
      <c r="I21" s="854">
        <f t="shared" si="6"/>
        <v>0.20377819906505623</v>
      </c>
      <c r="J21" s="851">
        <v>6298.822</v>
      </c>
      <c r="K21" s="852">
        <v>6063.025999999998</v>
      </c>
      <c r="L21" s="852">
        <f t="shared" si="10"/>
        <v>12361.847999999998</v>
      </c>
      <c r="M21" s="853">
        <f t="shared" si="4"/>
        <v>0.05072799153573234</v>
      </c>
      <c r="N21" s="852">
        <v>4809.608</v>
      </c>
      <c r="O21" s="852">
        <v>5179.296999999999</v>
      </c>
      <c r="P21" s="852">
        <f t="shared" si="11"/>
        <v>9988.904999999999</v>
      </c>
      <c r="Q21" s="854">
        <f t="shared" si="7"/>
        <v>0.23755787045727228</v>
      </c>
    </row>
    <row r="22" spans="1:17" ht="18" customHeight="1">
      <c r="A22" s="850" t="s">
        <v>62</v>
      </c>
      <c r="B22" s="851">
        <v>747.204</v>
      </c>
      <c r="C22" s="852">
        <v>863.546</v>
      </c>
      <c r="D22" s="852">
        <f t="shared" si="8"/>
        <v>1610.75</v>
      </c>
      <c r="E22" s="853">
        <f t="shared" si="1"/>
        <v>0.043133984210404396</v>
      </c>
      <c r="F22" s="851">
        <v>469.489</v>
      </c>
      <c r="G22" s="852">
        <v>535.149</v>
      </c>
      <c r="H22" s="852">
        <f aca="true" t="shared" si="12" ref="H22:H27">G22+F22</f>
        <v>1004.6379999999999</v>
      </c>
      <c r="I22" s="854">
        <f>IF(ISERROR(D22/H22-1),"         /0",IF(D22/H22&gt;5,"  *  ",(D22/H22-1)))</f>
        <v>0.6033138304543528</v>
      </c>
      <c r="J22" s="851">
        <v>3471.285</v>
      </c>
      <c r="K22" s="852">
        <v>4981.007000000001</v>
      </c>
      <c r="L22" s="852">
        <f aca="true" t="shared" si="13" ref="L22:L27">K22+J22</f>
        <v>8452.292000000001</v>
      </c>
      <c r="M22" s="853">
        <f t="shared" si="4"/>
        <v>0.0346847653387696</v>
      </c>
      <c r="N22" s="852">
        <v>3104.0409999999993</v>
      </c>
      <c r="O22" s="852">
        <v>4551.499</v>
      </c>
      <c r="P22" s="852">
        <f aca="true" t="shared" si="14" ref="P22:P27">O22+N22</f>
        <v>7655.539999999999</v>
      </c>
      <c r="Q22" s="854">
        <f>IF(ISERROR(L22/P22-1),"         /0",IF(L22/P22&gt;5,"  *  ",(L22/P22-1)))</f>
        <v>0.1040752187304883</v>
      </c>
    </row>
    <row r="23" spans="1:17" ht="18" customHeight="1">
      <c r="A23" s="850" t="s">
        <v>94</v>
      </c>
      <c r="B23" s="851">
        <v>0.283</v>
      </c>
      <c r="C23" s="852">
        <v>1176.325</v>
      </c>
      <c r="D23" s="852">
        <f t="shared" si="8"/>
        <v>1176.608</v>
      </c>
      <c r="E23" s="853">
        <f t="shared" si="1"/>
        <v>0.03150817376615582</v>
      </c>
      <c r="F23" s="851"/>
      <c r="G23" s="852"/>
      <c r="H23" s="852">
        <f t="shared" si="12"/>
        <v>0</v>
      </c>
      <c r="I23" s="854" t="str">
        <f>IF(ISERROR(D23/H23-1),"         /0",IF(D23/H23&gt;5,"  *  ",(D23/H23-1)))</f>
        <v>         /0</v>
      </c>
      <c r="J23" s="851">
        <v>36.875</v>
      </c>
      <c r="K23" s="852">
        <v>7179.6410000000005</v>
      </c>
      <c r="L23" s="852">
        <f t="shared" si="13"/>
        <v>7216.5160000000005</v>
      </c>
      <c r="M23" s="853">
        <f t="shared" si="4"/>
        <v>0.02961364373396899</v>
      </c>
      <c r="N23" s="852"/>
      <c r="O23" s="852"/>
      <c r="P23" s="852">
        <f t="shared" si="14"/>
        <v>0</v>
      </c>
      <c r="Q23" s="854" t="str">
        <f>IF(ISERROR(L23/P23-1),"         /0",IF(L23/P23&gt;5,"  *  ",(L23/P23-1)))</f>
        <v>         /0</v>
      </c>
    </row>
    <row r="24" spans="1:17" ht="18" customHeight="1">
      <c r="A24" s="850" t="s">
        <v>59</v>
      </c>
      <c r="B24" s="851">
        <v>311.062</v>
      </c>
      <c r="C24" s="852">
        <v>340.869</v>
      </c>
      <c r="D24" s="852">
        <f t="shared" si="8"/>
        <v>651.931</v>
      </c>
      <c r="E24" s="853">
        <f t="shared" si="1"/>
        <v>0.017457942859086233</v>
      </c>
      <c r="F24" s="851">
        <v>303.168</v>
      </c>
      <c r="G24" s="852">
        <v>79.033</v>
      </c>
      <c r="H24" s="852">
        <f t="shared" si="12"/>
        <v>382.201</v>
      </c>
      <c r="I24" s="854">
        <f>IF(ISERROR(D24/H24-1),"         /0",IF(D24/H24&gt;5,"  *  ",(D24/H24-1)))</f>
        <v>0.705728137812303</v>
      </c>
      <c r="J24" s="851">
        <v>1356.619</v>
      </c>
      <c r="K24" s="852">
        <v>1888.3679999999997</v>
      </c>
      <c r="L24" s="852">
        <f t="shared" si="13"/>
        <v>3244.9869999999996</v>
      </c>
      <c r="M24" s="853">
        <f t="shared" si="4"/>
        <v>0.013316105574956227</v>
      </c>
      <c r="N24" s="852">
        <v>2622.6849999999995</v>
      </c>
      <c r="O24" s="852">
        <v>934.5870000000001</v>
      </c>
      <c r="P24" s="852">
        <f t="shared" si="14"/>
        <v>3557.2719999999995</v>
      </c>
      <c r="Q24" s="854">
        <f>IF(ISERROR(L24/P24-1),"         /0",IF(L24/P24&gt;5,"  *  ",(L24/P24-1)))</f>
        <v>-0.08778777670079763</v>
      </c>
    </row>
    <row r="25" spans="1:17" ht="18" customHeight="1">
      <c r="A25" s="850" t="s">
        <v>97</v>
      </c>
      <c r="B25" s="851"/>
      <c r="C25" s="852">
        <v>292.909</v>
      </c>
      <c r="D25" s="852">
        <f t="shared" si="8"/>
        <v>292.909</v>
      </c>
      <c r="E25" s="853">
        <f t="shared" si="1"/>
        <v>0.00784375736835967</v>
      </c>
      <c r="F25" s="851"/>
      <c r="G25" s="852">
        <v>104.531</v>
      </c>
      <c r="H25" s="852">
        <f t="shared" si="12"/>
        <v>104.531</v>
      </c>
      <c r="I25" s="854">
        <f>IF(ISERROR(D25/H25-1),"         /0",IF(D25/H25&gt;5,"  *  ",(D25/H25-1)))</f>
        <v>1.8021256852034324</v>
      </c>
      <c r="J25" s="851">
        <v>5.926</v>
      </c>
      <c r="K25" s="852">
        <v>1530.0110000000002</v>
      </c>
      <c r="L25" s="852">
        <f t="shared" si="13"/>
        <v>1535.9370000000001</v>
      </c>
      <c r="M25" s="853">
        <f t="shared" si="4"/>
        <v>0.006302860149665175</v>
      </c>
      <c r="N25" s="852"/>
      <c r="O25" s="852">
        <v>1517.339</v>
      </c>
      <c r="P25" s="852">
        <f t="shared" si="14"/>
        <v>1517.339</v>
      </c>
      <c r="Q25" s="854">
        <f>IF(ISERROR(L25/P25-1),"         /0",IF(L25/P25&gt;5,"  *  ",(L25/P25-1)))</f>
        <v>0.012256984101773005</v>
      </c>
    </row>
    <row r="26" spans="1:17" ht="18" customHeight="1">
      <c r="A26" s="850" t="s">
        <v>98</v>
      </c>
      <c r="B26" s="851"/>
      <c r="C26" s="852">
        <v>255.709</v>
      </c>
      <c r="D26" s="852">
        <f t="shared" si="8"/>
        <v>255.709</v>
      </c>
      <c r="E26" s="853">
        <f t="shared" si="1"/>
        <v>0.006847585266775289</v>
      </c>
      <c r="F26" s="851"/>
      <c r="G26" s="852">
        <v>219.703</v>
      </c>
      <c r="H26" s="852">
        <f t="shared" si="12"/>
        <v>219.703</v>
      </c>
      <c r="I26" s="854">
        <f>IF(ISERROR(D26/H26-1),"         /0",IF(D26/H26&gt;5,"  *  ",(D26/H26-1)))</f>
        <v>0.16388488095292275</v>
      </c>
      <c r="J26" s="851"/>
      <c r="K26" s="852">
        <v>1683.871</v>
      </c>
      <c r="L26" s="852">
        <f t="shared" si="13"/>
        <v>1683.871</v>
      </c>
      <c r="M26" s="853">
        <f t="shared" si="4"/>
        <v>0.006909921059963298</v>
      </c>
      <c r="N26" s="852"/>
      <c r="O26" s="852">
        <v>1426.341</v>
      </c>
      <c r="P26" s="852">
        <f t="shared" si="14"/>
        <v>1426.341</v>
      </c>
      <c r="Q26" s="854">
        <f>IF(ISERROR(L26/P26-1),"         /0",IF(L26/P26&gt;5,"  *  ",(L26/P26-1)))</f>
        <v>0.18055289723845847</v>
      </c>
    </row>
    <row r="27" spans="1:17" ht="18" customHeight="1">
      <c r="A27" s="850" t="s">
        <v>77</v>
      </c>
      <c r="B27" s="851">
        <v>141.26700000000002</v>
      </c>
      <c r="C27" s="852">
        <v>78.44900000000001</v>
      </c>
      <c r="D27" s="852">
        <f t="shared" si="8"/>
        <v>219.71600000000004</v>
      </c>
      <c r="E27" s="853">
        <f t="shared" si="1"/>
        <v>0.00588373520085253</v>
      </c>
      <c r="F27" s="851">
        <v>95.954</v>
      </c>
      <c r="G27" s="852">
        <v>31.09</v>
      </c>
      <c r="H27" s="852">
        <f t="shared" si="12"/>
        <v>127.044</v>
      </c>
      <c r="I27" s="854">
        <f t="shared" si="6"/>
        <v>0.729448065237241</v>
      </c>
      <c r="J27" s="851">
        <v>762.0630000000003</v>
      </c>
      <c r="K27" s="852">
        <v>366.555</v>
      </c>
      <c r="L27" s="852">
        <f t="shared" si="13"/>
        <v>1128.6180000000004</v>
      </c>
      <c r="M27" s="853">
        <f t="shared" si="4"/>
        <v>0.004631388798104878</v>
      </c>
      <c r="N27" s="852">
        <v>429.38400000000007</v>
      </c>
      <c r="O27" s="852">
        <v>207.29099999999997</v>
      </c>
      <c r="P27" s="852">
        <f t="shared" si="14"/>
        <v>636.6750000000001</v>
      </c>
      <c r="Q27" s="854">
        <f t="shared" si="7"/>
        <v>0.772675226764048</v>
      </c>
    </row>
    <row r="28" spans="1:17" ht="18" customHeight="1">
      <c r="A28" s="850" t="s">
        <v>82</v>
      </c>
      <c r="B28" s="851">
        <v>47.034</v>
      </c>
      <c r="C28" s="852">
        <v>130.194</v>
      </c>
      <c r="D28" s="852">
        <f t="shared" si="8"/>
        <v>177.22799999999998</v>
      </c>
      <c r="E28" s="853">
        <f t="shared" si="1"/>
        <v>0.004745956699451528</v>
      </c>
      <c r="F28" s="851">
        <v>40.069</v>
      </c>
      <c r="G28" s="852">
        <v>120.712</v>
      </c>
      <c r="H28" s="852">
        <f t="shared" si="9"/>
        <v>160.781</v>
      </c>
      <c r="I28" s="854">
        <f t="shared" si="6"/>
        <v>0.10229442533632693</v>
      </c>
      <c r="J28" s="851">
        <v>279.587</v>
      </c>
      <c r="K28" s="852">
        <v>644.437</v>
      </c>
      <c r="L28" s="852">
        <f t="shared" si="10"/>
        <v>924.024</v>
      </c>
      <c r="M28" s="853">
        <f t="shared" si="4"/>
        <v>0.003791818314770862</v>
      </c>
      <c r="N28" s="852">
        <v>231.02100000000002</v>
      </c>
      <c r="O28" s="852">
        <v>499.316</v>
      </c>
      <c r="P28" s="852">
        <f t="shared" si="11"/>
        <v>730.337</v>
      </c>
      <c r="Q28" s="854">
        <f t="shared" si="7"/>
        <v>0.26520222856024</v>
      </c>
    </row>
    <row r="29" spans="1:17" ht="18" customHeight="1">
      <c r="A29" s="850" t="s">
        <v>76</v>
      </c>
      <c r="B29" s="851">
        <v>67.05099999999999</v>
      </c>
      <c r="C29" s="852">
        <v>36.452</v>
      </c>
      <c r="D29" s="852">
        <f t="shared" si="8"/>
        <v>103.50299999999999</v>
      </c>
      <c r="E29" s="853">
        <f t="shared" si="1"/>
        <v>0.0027716881997389324</v>
      </c>
      <c r="F29" s="851">
        <v>45.086000000000006</v>
      </c>
      <c r="G29" s="852">
        <v>45.737</v>
      </c>
      <c r="H29" s="852">
        <f t="shared" si="9"/>
        <v>90.82300000000001</v>
      </c>
      <c r="I29" s="854">
        <f t="shared" si="6"/>
        <v>0.13961221276548863</v>
      </c>
      <c r="J29" s="851">
        <v>327.866</v>
      </c>
      <c r="K29" s="852">
        <v>257.89399999999995</v>
      </c>
      <c r="L29" s="852">
        <f t="shared" si="10"/>
        <v>585.76</v>
      </c>
      <c r="M29" s="853">
        <f t="shared" si="4"/>
        <v>0.0024037205700936123</v>
      </c>
      <c r="N29" s="852">
        <v>237.46799999999993</v>
      </c>
      <c r="O29" s="852">
        <v>230.94600000000003</v>
      </c>
      <c r="P29" s="852">
        <f t="shared" si="11"/>
        <v>468.414</v>
      </c>
      <c r="Q29" s="854">
        <f t="shared" si="7"/>
        <v>0.25051770442386445</v>
      </c>
    </row>
    <row r="30" spans="1:17" ht="18" customHeight="1">
      <c r="A30" s="850" t="s">
        <v>65</v>
      </c>
      <c r="B30" s="851">
        <v>94.936</v>
      </c>
      <c r="C30" s="852">
        <v>140.81099999999998</v>
      </c>
      <c r="D30" s="852">
        <f t="shared" si="8"/>
        <v>235.74699999999999</v>
      </c>
      <c r="E30" s="853">
        <f t="shared" si="1"/>
        <v>0.00631302646323154</v>
      </c>
      <c r="F30" s="851">
        <v>385.091</v>
      </c>
      <c r="G30" s="852">
        <v>217.65</v>
      </c>
      <c r="H30" s="852">
        <f t="shared" si="9"/>
        <v>602.741</v>
      </c>
      <c r="I30" s="854">
        <f t="shared" si="6"/>
        <v>-0.60887512215031</v>
      </c>
      <c r="J30" s="851">
        <v>850.804</v>
      </c>
      <c r="K30" s="852">
        <v>1045.848</v>
      </c>
      <c r="L30" s="852">
        <f t="shared" si="10"/>
        <v>1896.652</v>
      </c>
      <c r="M30" s="853">
        <f t="shared" si="4"/>
        <v>0.00778308765827163</v>
      </c>
      <c r="N30" s="852">
        <v>2776.313</v>
      </c>
      <c r="O30" s="852">
        <v>2899.803</v>
      </c>
      <c r="P30" s="852">
        <f t="shared" si="11"/>
        <v>5676.116</v>
      </c>
      <c r="Q30" s="854">
        <f t="shared" si="7"/>
        <v>-0.6658539043247178</v>
      </c>
    </row>
    <row r="31" spans="1:17" s="844" customFormat="1" ht="18" customHeight="1">
      <c r="A31" s="855" t="s">
        <v>184</v>
      </c>
      <c r="B31" s="856">
        <f>SUM(B32:B38)</f>
        <v>2525.7990000000004</v>
      </c>
      <c r="C31" s="857">
        <f>SUM(C32:C38)</f>
        <v>980.0160000000001</v>
      </c>
      <c r="D31" s="857">
        <f t="shared" si="8"/>
        <v>3505.8150000000005</v>
      </c>
      <c r="E31" s="858">
        <f t="shared" si="1"/>
        <v>0.09388158861064654</v>
      </c>
      <c r="F31" s="856">
        <f>SUM(F32:F38)</f>
        <v>2155.6629999999996</v>
      </c>
      <c r="G31" s="857">
        <f>SUM(G32:G38)</f>
        <v>699.9879999999999</v>
      </c>
      <c r="H31" s="857">
        <f aca="true" t="shared" si="15" ref="H31:H40">G31+F31</f>
        <v>2855.6509999999994</v>
      </c>
      <c r="I31" s="859">
        <f t="shared" si="6"/>
        <v>0.22767628117021355</v>
      </c>
      <c r="J31" s="856">
        <f>SUM(J32:J38)</f>
        <v>17188.132</v>
      </c>
      <c r="K31" s="857">
        <f>SUM(K32:K38)</f>
        <v>5190.728</v>
      </c>
      <c r="L31" s="857">
        <f aca="true" t="shared" si="16" ref="L31:L40">K31+J31</f>
        <v>22378.86</v>
      </c>
      <c r="M31" s="858">
        <f t="shared" si="4"/>
        <v>0.09183373073826334</v>
      </c>
      <c r="N31" s="856">
        <f>SUM(N32:N38)</f>
        <v>14108.527</v>
      </c>
      <c r="O31" s="857">
        <f>SUM(O32:O38)</f>
        <v>4200.813999999999</v>
      </c>
      <c r="P31" s="857">
        <f aca="true" t="shared" si="17" ref="P31:P40">O31+N31</f>
        <v>18309.341</v>
      </c>
      <c r="Q31" s="859">
        <f t="shared" si="7"/>
        <v>0.2222646353028217</v>
      </c>
    </row>
    <row r="32" spans="1:17" ht="18" customHeight="1">
      <c r="A32" s="850" t="s">
        <v>97</v>
      </c>
      <c r="B32" s="851">
        <v>1168.15</v>
      </c>
      <c r="C32" s="852"/>
      <c r="D32" s="852">
        <f t="shared" si="8"/>
        <v>1168.15</v>
      </c>
      <c r="E32" s="853">
        <f t="shared" si="1"/>
        <v>0.031281678507145055</v>
      </c>
      <c r="F32" s="851">
        <v>1332.965</v>
      </c>
      <c r="G32" s="852"/>
      <c r="H32" s="852">
        <f t="shared" si="15"/>
        <v>1332.965</v>
      </c>
      <c r="I32" s="854">
        <f t="shared" si="6"/>
        <v>-0.12364540704369575</v>
      </c>
      <c r="J32" s="851">
        <v>9008.871000000001</v>
      </c>
      <c r="K32" s="852">
        <v>18.61</v>
      </c>
      <c r="L32" s="852">
        <f t="shared" si="16"/>
        <v>9027.481000000002</v>
      </c>
      <c r="M32" s="853">
        <f t="shared" si="4"/>
        <v>0.03704510682844383</v>
      </c>
      <c r="N32" s="851">
        <v>9911.908</v>
      </c>
      <c r="O32" s="852">
        <v>43.678</v>
      </c>
      <c r="P32" s="852">
        <f t="shared" si="17"/>
        <v>9955.586</v>
      </c>
      <c r="Q32" s="854">
        <f t="shared" si="7"/>
        <v>-0.09322454750528975</v>
      </c>
    </row>
    <row r="33" spans="1:17" ht="18" customHeight="1">
      <c r="A33" s="850" t="s">
        <v>94</v>
      </c>
      <c r="B33" s="851">
        <v>713.132</v>
      </c>
      <c r="C33" s="852"/>
      <c r="D33" s="852">
        <f t="shared" si="8"/>
        <v>713.132</v>
      </c>
      <c r="E33" s="853">
        <f t="shared" si="1"/>
        <v>0.019096833417932085</v>
      </c>
      <c r="F33" s="851"/>
      <c r="G33" s="852"/>
      <c r="H33" s="852">
        <f>G33+F33</f>
        <v>0</v>
      </c>
      <c r="I33" s="854" t="str">
        <f>IF(ISERROR(D33/H33-1),"         /0",IF(D33/H33&gt;5,"  *  ",(D33/H33-1)))</f>
        <v>         /0</v>
      </c>
      <c r="J33" s="851">
        <v>3618.912</v>
      </c>
      <c r="K33" s="852"/>
      <c r="L33" s="852">
        <f>K33+J33</f>
        <v>3618.912</v>
      </c>
      <c r="M33" s="853">
        <f t="shared" si="4"/>
        <v>0.014850541545613586</v>
      </c>
      <c r="N33" s="851"/>
      <c r="O33" s="852"/>
      <c r="P33" s="852">
        <f>O33+N33</f>
        <v>0</v>
      </c>
      <c r="Q33" s="854" t="str">
        <f>IF(ISERROR(L33/P33-1),"         /0",IF(L33/P33&gt;5,"  *  ",(L33/P33-1)))</f>
        <v>         /0</v>
      </c>
    </row>
    <row r="34" spans="1:17" ht="18" customHeight="1">
      <c r="A34" s="850" t="s">
        <v>73</v>
      </c>
      <c r="B34" s="851">
        <v>144.717</v>
      </c>
      <c r="C34" s="852">
        <v>358.345</v>
      </c>
      <c r="D34" s="852">
        <f t="shared" si="8"/>
        <v>503.062</v>
      </c>
      <c r="E34" s="853">
        <f t="shared" si="1"/>
        <v>0.013471406714173184</v>
      </c>
      <c r="F34" s="851">
        <v>112.316</v>
      </c>
      <c r="G34" s="852">
        <v>248.597</v>
      </c>
      <c r="H34" s="852">
        <f>G34+F34</f>
        <v>360.913</v>
      </c>
      <c r="I34" s="854">
        <f>IF(ISERROR(D34/H34-1),"         /0",IF(D34/H34&gt;5,"  *  ",(D34/H34-1)))</f>
        <v>0.39385946197560084</v>
      </c>
      <c r="J34" s="851">
        <v>916.871</v>
      </c>
      <c r="K34" s="852">
        <v>1819.306</v>
      </c>
      <c r="L34" s="852">
        <f>K34+J34</f>
        <v>2736.177</v>
      </c>
      <c r="M34" s="853">
        <f t="shared" si="4"/>
        <v>0.011228156477596677</v>
      </c>
      <c r="N34" s="851">
        <v>739.142</v>
      </c>
      <c r="O34" s="852">
        <v>1411.241</v>
      </c>
      <c r="P34" s="852">
        <f>O34+N34</f>
        <v>2150.383</v>
      </c>
      <c r="Q34" s="854">
        <f>IF(ISERROR(L34/P34-1),"         /0",IF(L34/P34&gt;5,"  *  ",(L34/P34-1)))</f>
        <v>0.2724137979141392</v>
      </c>
    </row>
    <row r="35" spans="1:17" ht="18" customHeight="1">
      <c r="A35" s="850" t="s">
        <v>103</v>
      </c>
      <c r="B35" s="851">
        <v>319.536</v>
      </c>
      <c r="C35" s="852">
        <v>100.614</v>
      </c>
      <c r="D35" s="852">
        <f t="shared" si="8"/>
        <v>420.15</v>
      </c>
      <c r="E35" s="853">
        <f t="shared" si="1"/>
        <v>0.011251121195717154</v>
      </c>
      <c r="F35" s="851">
        <v>604.335</v>
      </c>
      <c r="G35" s="852">
        <v>102.176</v>
      </c>
      <c r="H35" s="852">
        <f>G35+F35</f>
        <v>706.5110000000001</v>
      </c>
      <c r="I35" s="854">
        <f t="shared" si="6"/>
        <v>-0.40531711466629683</v>
      </c>
      <c r="J35" s="851">
        <v>2075.832</v>
      </c>
      <c r="K35" s="852">
        <v>462.80899999999997</v>
      </c>
      <c r="L35" s="852">
        <f>K35+J35</f>
        <v>2538.6409999999996</v>
      </c>
      <c r="M35" s="853">
        <f t="shared" si="4"/>
        <v>0.010417549152866391</v>
      </c>
      <c r="N35" s="851">
        <v>2505.791</v>
      </c>
      <c r="O35" s="852">
        <v>660.476</v>
      </c>
      <c r="P35" s="852">
        <f>O35+N35</f>
        <v>3166.2670000000003</v>
      </c>
      <c r="Q35" s="854">
        <f t="shared" si="7"/>
        <v>-0.19822270200207392</v>
      </c>
    </row>
    <row r="36" spans="1:17" ht="18" customHeight="1">
      <c r="A36" s="850" t="s">
        <v>50</v>
      </c>
      <c r="B36" s="851">
        <v>98.802</v>
      </c>
      <c r="C36" s="852">
        <v>222.728</v>
      </c>
      <c r="D36" s="852">
        <f t="shared" si="8"/>
        <v>321.53000000000003</v>
      </c>
      <c r="E36" s="853">
        <f t="shared" si="1"/>
        <v>0.00861019397372114</v>
      </c>
      <c r="F36" s="851">
        <v>34.479</v>
      </c>
      <c r="G36" s="852">
        <v>94.092</v>
      </c>
      <c r="H36" s="852">
        <f>G36+F36</f>
        <v>128.571</v>
      </c>
      <c r="I36" s="854">
        <f t="shared" si="6"/>
        <v>1.5007972248796388</v>
      </c>
      <c r="J36" s="851">
        <v>928.428</v>
      </c>
      <c r="K36" s="852">
        <v>1347.8279999999997</v>
      </c>
      <c r="L36" s="852">
        <f>K36+J36</f>
        <v>2276.256</v>
      </c>
      <c r="M36" s="853">
        <f t="shared" si="4"/>
        <v>0.00934082793294012</v>
      </c>
      <c r="N36" s="851">
        <v>248.945</v>
      </c>
      <c r="O36" s="852">
        <v>609.4959999999999</v>
      </c>
      <c r="P36" s="852">
        <f>O36+N36</f>
        <v>858.4409999999998</v>
      </c>
      <c r="Q36" s="854">
        <f t="shared" si="7"/>
        <v>1.6516161273750907</v>
      </c>
    </row>
    <row r="37" spans="1:17" ht="18" customHeight="1">
      <c r="A37" s="850" t="s">
        <v>79</v>
      </c>
      <c r="B37" s="851">
        <v>11.368</v>
      </c>
      <c r="C37" s="852">
        <v>298.329</v>
      </c>
      <c r="D37" s="852">
        <f t="shared" si="8"/>
        <v>309.697</v>
      </c>
      <c r="E37" s="853">
        <f t="shared" si="1"/>
        <v>0.008293320197429526</v>
      </c>
      <c r="F37" s="851">
        <v>17.403</v>
      </c>
      <c r="G37" s="852">
        <v>241.304</v>
      </c>
      <c r="H37" s="852">
        <f>G37+F37</f>
        <v>258.707</v>
      </c>
      <c r="I37" s="854">
        <f t="shared" si="6"/>
        <v>0.19709555597645223</v>
      </c>
      <c r="J37" s="851">
        <v>135.557</v>
      </c>
      <c r="K37" s="852">
        <v>1514.375</v>
      </c>
      <c r="L37" s="852">
        <f>K37+J37</f>
        <v>1649.932</v>
      </c>
      <c r="M37" s="853">
        <f t="shared" si="4"/>
        <v>0.0067706492209363795</v>
      </c>
      <c r="N37" s="851">
        <v>99.713</v>
      </c>
      <c r="O37" s="852">
        <v>1342.681</v>
      </c>
      <c r="P37" s="852">
        <f>O37+N37</f>
        <v>1442.394</v>
      </c>
      <c r="Q37" s="854">
        <f t="shared" si="7"/>
        <v>0.14388440329064034</v>
      </c>
    </row>
    <row r="38" spans="1:17" ht="18" customHeight="1" thickBot="1">
      <c r="A38" s="850" t="s">
        <v>65</v>
      </c>
      <c r="B38" s="851">
        <v>70.094</v>
      </c>
      <c r="C38" s="852">
        <v>0</v>
      </c>
      <c r="D38" s="852">
        <f t="shared" si="8"/>
        <v>70.094</v>
      </c>
      <c r="E38" s="853">
        <f t="shared" si="1"/>
        <v>0.0018770346045283782</v>
      </c>
      <c r="F38" s="851">
        <v>54.165</v>
      </c>
      <c r="G38" s="852">
        <v>13.819</v>
      </c>
      <c r="H38" s="852">
        <f t="shared" si="15"/>
        <v>67.984</v>
      </c>
      <c r="I38" s="854">
        <f t="shared" si="6"/>
        <v>0.031036714521063713</v>
      </c>
      <c r="J38" s="851">
        <v>503.6609999999999</v>
      </c>
      <c r="K38" s="852">
        <v>27.8</v>
      </c>
      <c r="L38" s="852">
        <f t="shared" si="16"/>
        <v>531.4609999999999</v>
      </c>
      <c r="M38" s="853">
        <f t="shared" si="4"/>
        <v>0.0021808995798663633</v>
      </c>
      <c r="N38" s="851">
        <v>603.0279999999998</v>
      </c>
      <c r="O38" s="852">
        <v>133.242</v>
      </c>
      <c r="P38" s="852">
        <f t="shared" si="17"/>
        <v>736.2699999999998</v>
      </c>
      <c r="Q38" s="854">
        <f t="shared" si="7"/>
        <v>-0.2781710513806076</v>
      </c>
    </row>
    <row r="39" spans="1:17" s="844" customFormat="1" ht="18" customHeight="1">
      <c r="A39" s="839" t="s">
        <v>222</v>
      </c>
      <c r="B39" s="840">
        <f>SUM(B40:B49)</f>
        <v>3169.413</v>
      </c>
      <c r="C39" s="841">
        <f>SUM(C40:C49)</f>
        <v>1979.0920000000003</v>
      </c>
      <c r="D39" s="841">
        <f t="shared" si="8"/>
        <v>5148.505</v>
      </c>
      <c r="E39" s="842">
        <f t="shared" si="1"/>
        <v>0.13787088832977687</v>
      </c>
      <c r="F39" s="840">
        <f>SUM(F40:F49)</f>
        <v>1859.4070000000002</v>
      </c>
      <c r="G39" s="841">
        <f>SUM(G40:G49)</f>
        <v>1396.548</v>
      </c>
      <c r="H39" s="841">
        <f t="shared" si="15"/>
        <v>3255.955</v>
      </c>
      <c r="I39" s="843">
        <f t="shared" si="6"/>
        <v>0.5812580333573407</v>
      </c>
      <c r="J39" s="840">
        <f>SUM(J40:J49)</f>
        <v>14595.237</v>
      </c>
      <c r="K39" s="841">
        <f>SUM(K40:K49)</f>
        <v>10457.497</v>
      </c>
      <c r="L39" s="841">
        <f t="shared" si="16"/>
        <v>25052.733999999997</v>
      </c>
      <c r="M39" s="842">
        <f t="shared" si="4"/>
        <v>0.10280622106815696</v>
      </c>
      <c r="N39" s="840">
        <f>SUM(N40:N49)</f>
        <v>11461.780999999999</v>
      </c>
      <c r="O39" s="841">
        <f>SUM(O40:O49)</f>
        <v>7715.985999999999</v>
      </c>
      <c r="P39" s="841">
        <f t="shared" si="17"/>
        <v>19177.767</v>
      </c>
      <c r="Q39" s="843">
        <f t="shared" si="7"/>
        <v>0.3063425997406266</v>
      </c>
    </row>
    <row r="40" spans="1:17" s="860" customFormat="1" ht="18" customHeight="1">
      <c r="A40" s="845" t="s">
        <v>59</v>
      </c>
      <c r="B40" s="846">
        <v>880.424</v>
      </c>
      <c r="C40" s="847">
        <v>832.476</v>
      </c>
      <c r="D40" s="847">
        <f t="shared" si="8"/>
        <v>1712.9</v>
      </c>
      <c r="E40" s="848">
        <f t="shared" si="1"/>
        <v>0.045869440666771184</v>
      </c>
      <c r="F40" s="846">
        <v>381.517</v>
      </c>
      <c r="G40" s="847">
        <v>324.731</v>
      </c>
      <c r="H40" s="847">
        <f t="shared" si="15"/>
        <v>706.248</v>
      </c>
      <c r="I40" s="849">
        <f t="shared" si="6"/>
        <v>1.425352000996817</v>
      </c>
      <c r="J40" s="846">
        <v>4969.963</v>
      </c>
      <c r="K40" s="847">
        <v>4355.175</v>
      </c>
      <c r="L40" s="847">
        <f t="shared" si="16"/>
        <v>9325.137999999999</v>
      </c>
      <c r="M40" s="848">
        <f t="shared" si="4"/>
        <v>0.03826656997671675</v>
      </c>
      <c r="N40" s="846">
        <v>2253.0240000000003</v>
      </c>
      <c r="O40" s="847">
        <v>1674.706</v>
      </c>
      <c r="P40" s="847">
        <f t="shared" si="17"/>
        <v>3927.7300000000005</v>
      </c>
      <c r="Q40" s="849">
        <f t="shared" si="7"/>
        <v>1.3741799970975594</v>
      </c>
    </row>
    <row r="41" spans="1:17" s="860" customFormat="1" ht="18" customHeight="1">
      <c r="A41" s="845" t="s">
        <v>62</v>
      </c>
      <c r="B41" s="846">
        <v>583.98</v>
      </c>
      <c r="C41" s="847">
        <v>416.022</v>
      </c>
      <c r="D41" s="847">
        <f aca="true" t="shared" si="18" ref="D41:D48">C41+B41</f>
        <v>1000.002</v>
      </c>
      <c r="E41" s="848">
        <f t="shared" si="1"/>
        <v>0.026778873492703904</v>
      </c>
      <c r="F41" s="846">
        <v>324.11600000000004</v>
      </c>
      <c r="G41" s="847">
        <v>312.84</v>
      </c>
      <c r="H41" s="847">
        <f aca="true" t="shared" si="19" ref="H41:H48">G41+F41</f>
        <v>636.956</v>
      </c>
      <c r="I41" s="849">
        <f aca="true" t="shared" si="20" ref="I41:I48">IF(ISERROR(D41/H41-1),"         /0",IF(D41/H41&gt;5,"  *  ",(D41/H41-1)))</f>
        <v>0.5699702962214028</v>
      </c>
      <c r="J41" s="846">
        <v>1987.925</v>
      </c>
      <c r="K41" s="847">
        <v>2111.892</v>
      </c>
      <c r="L41" s="847">
        <f aca="true" t="shared" si="21" ref="L41:L48">K41+J41</f>
        <v>4099.817</v>
      </c>
      <c r="M41" s="848">
        <f t="shared" si="4"/>
        <v>0.016823979883432604</v>
      </c>
      <c r="N41" s="846">
        <v>1343.1160000000002</v>
      </c>
      <c r="O41" s="847">
        <v>1511.5539999999999</v>
      </c>
      <c r="P41" s="847">
        <f aca="true" t="shared" si="22" ref="P41:P48">O41+N41</f>
        <v>2854.67</v>
      </c>
      <c r="Q41" s="849">
        <f aca="true" t="shared" si="23" ref="Q41:Q48">IF(ISERROR(L41/P41-1),"         /0",IF(L41/P41&gt;5,"  *  ",(L41/P41-1)))</f>
        <v>0.43617896289238334</v>
      </c>
    </row>
    <row r="42" spans="1:17" s="860" customFormat="1" ht="18" customHeight="1">
      <c r="A42" s="845" t="s">
        <v>100</v>
      </c>
      <c r="B42" s="846">
        <v>404.89599999999996</v>
      </c>
      <c r="C42" s="847">
        <v>187.882</v>
      </c>
      <c r="D42" s="847">
        <f>C42+B42</f>
        <v>592.778</v>
      </c>
      <c r="E42" s="848">
        <f t="shared" si="1"/>
        <v>0.015873895323467387</v>
      </c>
      <c r="F42" s="846">
        <v>366.655</v>
      </c>
      <c r="G42" s="847">
        <v>206.948</v>
      </c>
      <c r="H42" s="847">
        <f>G42+F42</f>
        <v>573.603</v>
      </c>
      <c r="I42" s="849">
        <f>IF(ISERROR(D42/H42-1),"         /0",IF(D42/H42&gt;5,"  *  ",(D42/H42-1)))</f>
        <v>0.03342904412982506</v>
      </c>
      <c r="J42" s="846">
        <v>1388.319</v>
      </c>
      <c r="K42" s="847">
        <v>862.3679999999998</v>
      </c>
      <c r="L42" s="847">
        <f>K42+J42</f>
        <v>2250.687</v>
      </c>
      <c r="M42" s="848">
        <f t="shared" si="4"/>
        <v>0.009235903166386032</v>
      </c>
      <c r="N42" s="846">
        <v>2299.7439999999997</v>
      </c>
      <c r="O42" s="847">
        <v>1198.674</v>
      </c>
      <c r="P42" s="847">
        <f>O42+N42</f>
        <v>3498.4179999999997</v>
      </c>
      <c r="Q42" s="849">
        <f>IF(ISERROR(L42/P42-1),"         /0",IF(L42/P42&gt;5,"  *  ",(L42/P42-1)))</f>
        <v>-0.35665577984105956</v>
      </c>
    </row>
    <row r="43" spans="1:17" s="860" customFormat="1" ht="18" customHeight="1">
      <c r="A43" s="845" t="s">
        <v>99</v>
      </c>
      <c r="B43" s="846">
        <v>506.399</v>
      </c>
      <c r="C43" s="847"/>
      <c r="D43" s="847">
        <f>C43+B43</f>
        <v>506.399</v>
      </c>
      <c r="E43" s="848">
        <f t="shared" si="1"/>
        <v>0.013560767636296493</v>
      </c>
      <c r="F43" s="846"/>
      <c r="G43" s="847"/>
      <c r="H43" s="847">
        <f>G43+F43</f>
        <v>0</v>
      </c>
      <c r="I43" s="849" t="str">
        <f>IF(ISERROR(D43/H43-1),"         /0",IF(D43/H43&gt;5,"  *  ",(D43/H43-1)))</f>
        <v>         /0</v>
      </c>
      <c r="J43" s="846">
        <v>1659.8779999999997</v>
      </c>
      <c r="K43" s="847"/>
      <c r="L43" s="847">
        <f>K43+J43</f>
        <v>1659.8779999999997</v>
      </c>
      <c r="M43" s="848">
        <f t="shared" si="4"/>
        <v>0.006811463555800744</v>
      </c>
      <c r="N43" s="846"/>
      <c r="O43" s="847"/>
      <c r="P43" s="847">
        <f>O43+N43</f>
        <v>0</v>
      </c>
      <c r="Q43" s="849" t="str">
        <f>IF(ISERROR(L43/P43-1),"         /0",IF(L43/P43&gt;5,"  *  ",(L43/P43-1)))</f>
        <v>         /0</v>
      </c>
    </row>
    <row r="44" spans="1:17" s="860" customFormat="1" ht="18" customHeight="1">
      <c r="A44" s="845" t="s">
        <v>57</v>
      </c>
      <c r="B44" s="846">
        <v>284.83799999999997</v>
      </c>
      <c r="C44" s="847">
        <v>176.43</v>
      </c>
      <c r="D44" s="847">
        <f>C44+B44</f>
        <v>461.268</v>
      </c>
      <c r="E44" s="848">
        <f t="shared" si="1"/>
        <v>0.012352212713807117</v>
      </c>
      <c r="F44" s="846">
        <v>159.27700000000002</v>
      </c>
      <c r="G44" s="847">
        <v>162.398</v>
      </c>
      <c r="H44" s="847">
        <f>G44+F44</f>
        <v>321.675</v>
      </c>
      <c r="I44" s="849">
        <f>IF(ISERROR(D44/H44-1),"         /0",IF(D44/H44&gt;5,"  *  ",(D44/H44-1)))</f>
        <v>0.4339566332478433</v>
      </c>
      <c r="J44" s="846">
        <v>1735.3159999999998</v>
      </c>
      <c r="K44" s="847">
        <v>1501.3890000000001</v>
      </c>
      <c r="L44" s="847">
        <f>K44+J44</f>
        <v>3236.705</v>
      </c>
      <c r="M44" s="848">
        <f t="shared" si="4"/>
        <v>0.013282119618657547</v>
      </c>
      <c r="N44" s="846">
        <v>1023.0090000000002</v>
      </c>
      <c r="O44" s="847">
        <v>842.455</v>
      </c>
      <c r="P44" s="847">
        <f>O44+N44</f>
        <v>1865.4640000000004</v>
      </c>
      <c r="Q44" s="849">
        <f>IF(ISERROR(L44/P44-1),"         /0",IF(L44/P44&gt;5,"  *  ",(L44/P44-1)))</f>
        <v>0.7350669860152752</v>
      </c>
    </row>
    <row r="45" spans="1:17" s="860" customFormat="1" ht="18" customHeight="1">
      <c r="A45" s="845" t="s">
        <v>48</v>
      </c>
      <c r="B45" s="846">
        <v>222.87</v>
      </c>
      <c r="C45" s="847">
        <v>64.851</v>
      </c>
      <c r="D45" s="847">
        <f>C45+B45</f>
        <v>287.721</v>
      </c>
      <c r="E45" s="848">
        <f t="shared" si="1"/>
        <v>0.007704828850536559</v>
      </c>
      <c r="F45" s="846">
        <v>165.082</v>
      </c>
      <c r="G45" s="847">
        <v>62.534000000000006</v>
      </c>
      <c r="H45" s="847">
        <f>G45+F45</f>
        <v>227.61599999999999</v>
      </c>
      <c r="I45" s="849">
        <f>IF(ISERROR(D45/H45-1),"         /0",IF(D45/H45&gt;5,"  *  ",(D45/H45-1)))</f>
        <v>0.2640631590046394</v>
      </c>
      <c r="J45" s="846">
        <v>1066.133</v>
      </c>
      <c r="K45" s="847">
        <v>300.324</v>
      </c>
      <c r="L45" s="847">
        <f>K45+J45</f>
        <v>1366.457</v>
      </c>
      <c r="M45" s="848">
        <f t="shared" si="4"/>
        <v>0.0056073832270015144</v>
      </c>
      <c r="N45" s="846">
        <v>927.4259999999999</v>
      </c>
      <c r="O45" s="847">
        <v>338.76199999999994</v>
      </c>
      <c r="P45" s="847">
        <f>O45+N45</f>
        <v>1266.1879999999999</v>
      </c>
      <c r="Q45" s="849">
        <f>IF(ISERROR(L45/P45-1),"         /0",IF(L45/P45&gt;5,"  *  ",(L45/P45-1)))</f>
        <v>0.07918966219866252</v>
      </c>
    </row>
    <row r="46" spans="1:17" s="860" customFormat="1" ht="18" customHeight="1">
      <c r="A46" s="845" t="s">
        <v>97</v>
      </c>
      <c r="B46" s="846"/>
      <c r="C46" s="847">
        <v>204.889</v>
      </c>
      <c r="D46" s="847">
        <f t="shared" si="18"/>
        <v>204.889</v>
      </c>
      <c r="E46" s="848">
        <f t="shared" si="1"/>
        <v>0.005486685637675335</v>
      </c>
      <c r="F46" s="846"/>
      <c r="G46" s="847"/>
      <c r="H46" s="847">
        <f t="shared" si="19"/>
        <v>0</v>
      </c>
      <c r="I46" s="849" t="str">
        <f t="shared" si="20"/>
        <v>         /0</v>
      </c>
      <c r="J46" s="846"/>
      <c r="K46" s="847">
        <v>513.729</v>
      </c>
      <c r="L46" s="847">
        <f t="shared" si="21"/>
        <v>513.729</v>
      </c>
      <c r="M46" s="848">
        <f t="shared" si="4"/>
        <v>0.002108134670775781</v>
      </c>
      <c r="N46" s="846"/>
      <c r="O46" s="847">
        <v>54.383</v>
      </c>
      <c r="P46" s="847">
        <f t="shared" si="22"/>
        <v>54.383</v>
      </c>
      <c r="Q46" s="849" t="str">
        <f t="shared" si="23"/>
        <v>  *  </v>
      </c>
    </row>
    <row r="47" spans="1:17" s="860" customFormat="1" ht="18" customHeight="1">
      <c r="A47" s="845" t="s">
        <v>72</v>
      </c>
      <c r="B47" s="846">
        <v>138.02799999999996</v>
      </c>
      <c r="C47" s="847">
        <v>57.082</v>
      </c>
      <c r="D47" s="847">
        <f t="shared" si="18"/>
        <v>195.10999999999996</v>
      </c>
      <c r="E47" s="848">
        <f t="shared" si="1"/>
        <v>0.005224815557530343</v>
      </c>
      <c r="F47" s="846">
        <v>93.47200000000001</v>
      </c>
      <c r="G47" s="847">
        <v>44.66</v>
      </c>
      <c r="H47" s="847">
        <f t="shared" si="19"/>
        <v>138.132</v>
      </c>
      <c r="I47" s="849">
        <f t="shared" si="20"/>
        <v>0.4124895027944282</v>
      </c>
      <c r="J47" s="846">
        <v>750.5479999999998</v>
      </c>
      <c r="K47" s="847">
        <v>306.965</v>
      </c>
      <c r="L47" s="847">
        <f t="shared" si="21"/>
        <v>1057.5129999999997</v>
      </c>
      <c r="M47" s="848">
        <f t="shared" si="4"/>
        <v>0.004339602825801361</v>
      </c>
      <c r="N47" s="846">
        <v>567.8489999999996</v>
      </c>
      <c r="O47" s="847">
        <v>234.865</v>
      </c>
      <c r="P47" s="847">
        <f t="shared" si="22"/>
        <v>802.7139999999996</v>
      </c>
      <c r="Q47" s="849">
        <f t="shared" si="23"/>
        <v>0.31742189621708383</v>
      </c>
    </row>
    <row r="48" spans="1:17" s="860" customFormat="1" ht="18" customHeight="1">
      <c r="A48" s="845" t="s">
        <v>50</v>
      </c>
      <c r="B48" s="846">
        <v>73.37</v>
      </c>
      <c r="C48" s="847">
        <v>18.825</v>
      </c>
      <c r="D48" s="847">
        <f t="shared" si="18"/>
        <v>92.19500000000001</v>
      </c>
      <c r="E48" s="848">
        <f t="shared" si="1"/>
        <v>0.0024688733039132287</v>
      </c>
      <c r="F48" s="846">
        <v>45.438</v>
      </c>
      <c r="G48" s="847">
        <v>53.858999999999995</v>
      </c>
      <c r="H48" s="847">
        <f t="shared" si="19"/>
        <v>99.297</v>
      </c>
      <c r="I48" s="849">
        <f t="shared" si="20"/>
        <v>-0.07152280532140942</v>
      </c>
      <c r="J48" s="846">
        <v>526.5439999999999</v>
      </c>
      <c r="K48" s="847">
        <v>394.791</v>
      </c>
      <c r="L48" s="847">
        <f t="shared" si="21"/>
        <v>921.3349999999998</v>
      </c>
      <c r="M48" s="848">
        <f t="shared" si="4"/>
        <v>0.003780783753494943</v>
      </c>
      <c r="N48" s="846">
        <v>517.597</v>
      </c>
      <c r="O48" s="847">
        <v>386.303</v>
      </c>
      <c r="P48" s="847">
        <f t="shared" si="22"/>
        <v>903.9</v>
      </c>
      <c r="Q48" s="849">
        <f t="shared" si="23"/>
        <v>0.019288638123686086</v>
      </c>
    </row>
    <row r="49" spans="1:17" s="860" customFormat="1" ht="18" customHeight="1" thickBot="1">
      <c r="A49" s="845" t="s">
        <v>65</v>
      </c>
      <c r="B49" s="846">
        <v>74.60799999999999</v>
      </c>
      <c r="C49" s="847">
        <v>20.635</v>
      </c>
      <c r="D49" s="847">
        <f>C49+B49</f>
        <v>95.243</v>
      </c>
      <c r="E49" s="848">
        <f t="shared" si="1"/>
        <v>0.0025504951470753036</v>
      </c>
      <c r="F49" s="846">
        <v>323.85</v>
      </c>
      <c r="G49" s="847">
        <v>228.57799999999997</v>
      </c>
      <c r="H49" s="847">
        <f>G49+F49</f>
        <v>552.428</v>
      </c>
      <c r="I49" s="849">
        <f t="shared" si="6"/>
        <v>-0.8275920119907029</v>
      </c>
      <c r="J49" s="846">
        <v>510.6110000000001</v>
      </c>
      <c r="K49" s="847">
        <v>110.86399999999999</v>
      </c>
      <c r="L49" s="847">
        <f>K49+J49</f>
        <v>621.4750000000001</v>
      </c>
      <c r="M49" s="848">
        <f t="shared" si="4"/>
        <v>0.002550280390089675</v>
      </c>
      <c r="N49" s="846">
        <v>2530.016</v>
      </c>
      <c r="O49" s="847">
        <v>1474.284</v>
      </c>
      <c r="P49" s="847">
        <f>O49+N49</f>
        <v>4004.3</v>
      </c>
      <c r="Q49" s="849">
        <f t="shared" si="7"/>
        <v>-0.8447980920510452</v>
      </c>
    </row>
    <row r="50" spans="1:17" s="844" customFormat="1" ht="18" customHeight="1">
      <c r="A50" s="839" t="s">
        <v>198</v>
      </c>
      <c r="B50" s="840">
        <f>SUM(B51:B55)</f>
        <v>429.467</v>
      </c>
      <c r="C50" s="841">
        <f>SUM(C51:C55)</f>
        <v>551.591</v>
      </c>
      <c r="D50" s="841">
        <f aca="true" t="shared" si="24" ref="D50:D56">C50+B50</f>
        <v>981.058</v>
      </c>
      <c r="E50" s="842">
        <f t="shared" si="1"/>
        <v>0.02627157552785405</v>
      </c>
      <c r="F50" s="840">
        <f>SUM(F51:F55)</f>
        <v>284.869</v>
      </c>
      <c r="G50" s="841">
        <f>SUM(G51:G55)</f>
        <v>175.1</v>
      </c>
      <c r="H50" s="841">
        <f aca="true" t="shared" si="25" ref="H50:H56">G50+F50</f>
        <v>459.96900000000005</v>
      </c>
      <c r="I50" s="843">
        <f t="shared" si="6"/>
        <v>1.1328785200741787</v>
      </c>
      <c r="J50" s="840">
        <f>SUM(J51:J55)</f>
        <v>4083.4930000000004</v>
      </c>
      <c r="K50" s="841">
        <f>SUM(K51:K55)</f>
        <v>2829.1580000000004</v>
      </c>
      <c r="L50" s="841">
        <f aca="true" t="shared" si="26" ref="L50:L56">K50+J50</f>
        <v>6912.651000000001</v>
      </c>
      <c r="M50" s="842">
        <f t="shared" si="4"/>
        <v>0.028366705481047153</v>
      </c>
      <c r="N50" s="840">
        <f>SUM(N51:N55)</f>
        <v>3314.378</v>
      </c>
      <c r="O50" s="841">
        <f>SUM(O51:O55)</f>
        <v>1006.997</v>
      </c>
      <c r="P50" s="841">
        <f aca="true" t="shared" si="27" ref="P50:P56">O50+N50</f>
        <v>4321.375</v>
      </c>
      <c r="Q50" s="843">
        <f t="shared" si="7"/>
        <v>0.5996415492754044</v>
      </c>
    </row>
    <row r="51" spans="1:17" ht="18" customHeight="1">
      <c r="A51" s="845" t="s">
        <v>97</v>
      </c>
      <c r="B51" s="846">
        <v>91.227</v>
      </c>
      <c r="C51" s="847">
        <v>457.654</v>
      </c>
      <c r="D51" s="847">
        <f t="shared" si="24"/>
        <v>548.881</v>
      </c>
      <c r="E51" s="848">
        <f t="shared" si="1"/>
        <v>0.014698385464777882</v>
      </c>
      <c r="F51" s="846"/>
      <c r="G51" s="847">
        <v>53.835</v>
      </c>
      <c r="H51" s="847">
        <f t="shared" si="25"/>
        <v>53.835</v>
      </c>
      <c r="I51" s="849" t="str">
        <f t="shared" si="6"/>
        <v>  *  </v>
      </c>
      <c r="J51" s="846">
        <v>539.987</v>
      </c>
      <c r="K51" s="847">
        <v>2190.4970000000003</v>
      </c>
      <c r="L51" s="847">
        <f t="shared" si="26"/>
        <v>2730.4840000000004</v>
      </c>
      <c r="M51" s="848">
        <f t="shared" si="4"/>
        <v>0.011204794723285113</v>
      </c>
      <c r="N51" s="846"/>
      <c r="O51" s="847">
        <v>87.543</v>
      </c>
      <c r="P51" s="847">
        <f t="shared" si="27"/>
        <v>87.543</v>
      </c>
      <c r="Q51" s="849" t="str">
        <f t="shared" si="7"/>
        <v>  *  </v>
      </c>
    </row>
    <row r="52" spans="1:17" ht="18" customHeight="1">
      <c r="A52" s="845" t="s">
        <v>59</v>
      </c>
      <c r="B52" s="846">
        <v>113.501</v>
      </c>
      <c r="C52" s="847">
        <v>38.217</v>
      </c>
      <c r="D52" s="847">
        <f>C52+B52</f>
        <v>151.71800000000002</v>
      </c>
      <c r="E52" s="848">
        <f t="shared" si="1"/>
        <v>0.004062829002908046</v>
      </c>
      <c r="F52" s="846">
        <v>133.285</v>
      </c>
      <c r="G52" s="847">
        <v>44.606</v>
      </c>
      <c r="H52" s="847">
        <f>G52+F52</f>
        <v>177.891</v>
      </c>
      <c r="I52" s="849">
        <f>IF(ISERROR(D52/H52-1),"         /0",IF(D52/H52&gt;5,"  *  ",(D52/H52-1)))</f>
        <v>-0.14712942194939582</v>
      </c>
      <c r="J52" s="846">
        <v>2150.9610000000002</v>
      </c>
      <c r="K52" s="847">
        <v>250.538</v>
      </c>
      <c r="L52" s="847">
        <f>K52+J52</f>
        <v>2401.4990000000003</v>
      </c>
      <c r="M52" s="848">
        <f t="shared" si="4"/>
        <v>0.00985477421701591</v>
      </c>
      <c r="N52" s="846">
        <v>2482.433</v>
      </c>
      <c r="O52" s="847">
        <v>427.624</v>
      </c>
      <c r="P52" s="847">
        <f>O52+N52</f>
        <v>2910.057</v>
      </c>
      <c r="Q52" s="849">
        <f>IF(ISERROR(L52/P52-1),"         /0",IF(L52/P52&gt;5,"  *  ",(L52/P52-1)))</f>
        <v>-0.17475877620266533</v>
      </c>
    </row>
    <row r="53" spans="1:17" ht="18" customHeight="1">
      <c r="A53" s="845" t="s">
        <v>57</v>
      </c>
      <c r="B53" s="846">
        <v>85.845</v>
      </c>
      <c r="C53" s="847">
        <v>55.318</v>
      </c>
      <c r="D53" s="847">
        <f>C53+B53</f>
        <v>141.163</v>
      </c>
      <c r="E53" s="848">
        <f t="shared" si="1"/>
        <v>0.0037801785584934446</v>
      </c>
      <c r="F53" s="846">
        <v>75.708</v>
      </c>
      <c r="G53" s="847">
        <v>74.291</v>
      </c>
      <c r="H53" s="847">
        <f>G53+F53</f>
        <v>149.999</v>
      </c>
      <c r="I53" s="849">
        <f t="shared" si="6"/>
        <v>-0.058907059380395754</v>
      </c>
      <c r="J53" s="846">
        <v>511.946</v>
      </c>
      <c r="K53" s="847">
        <v>330.274</v>
      </c>
      <c r="L53" s="847">
        <f>K53+J53</f>
        <v>842.22</v>
      </c>
      <c r="M53" s="848">
        <f t="shared" si="4"/>
        <v>0.0034561280021582937</v>
      </c>
      <c r="N53" s="846">
        <v>427.842</v>
      </c>
      <c r="O53" s="847">
        <v>456.939</v>
      </c>
      <c r="P53" s="847">
        <f>O53+N53</f>
        <v>884.781</v>
      </c>
      <c r="Q53" s="849">
        <f t="shared" si="7"/>
        <v>-0.048103428984121455</v>
      </c>
    </row>
    <row r="54" spans="1:17" ht="18" customHeight="1">
      <c r="A54" s="845" t="s">
        <v>62</v>
      </c>
      <c r="B54" s="846">
        <v>123.856</v>
      </c>
      <c r="C54" s="847"/>
      <c r="D54" s="847">
        <f>C54+B54</f>
        <v>123.856</v>
      </c>
      <c r="E54" s="848">
        <f t="shared" si="1"/>
        <v>0.003316717521877291</v>
      </c>
      <c r="F54" s="846"/>
      <c r="G54" s="847"/>
      <c r="H54" s="847">
        <f>G54+F54</f>
        <v>0</v>
      </c>
      <c r="I54" s="849" t="str">
        <f t="shared" si="6"/>
        <v>         /0</v>
      </c>
      <c r="J54" s="846">
        <v>710.321</v>
      </c>
      <c r="K54" s="847">
        <v>22.847</v>
      </c>
      <c r="L54" s="847">
        <f>K54+J54</f>
        <v>733.168</v>
      </c>
      <c r="M54" s="848">
        <f t="shared" si="4"/>
        <v>0.00300862299053263</v>
      </c>
      <c r="N54" s="846">
        <v>109.635</v>
      </c>
      <c r="O54" s="847">
        <v>31.154</v>
      </c>
      <c r="P54" s="847">
        <f>O54+N54</f>
        <v>140.78900000000002</v>
      </c>
      <c r="Q54" s="849" t="str">
        <f t="shared" si="7"/>
        <v>  *  </v>
      </c>
    </row>
    <row r="55" spans="1:17" ht="18" customHeight="1" thickBot="1">
      <c r="A55" s="845" t="s">
        <v>65</v>
      </c>
      <c r="B55" s="846">
        <v>15.038</v>
      </c>
      <c r="C55" s="847">
        <v>0.402</v>
      </c>
      <c r="D55" s="847">
        <f t="shared" si="24"/>
        <v>15.44</v>
      </c>
      <c r="E55" s="848">
        <f t="shared" si="1"/>
        <v>0.0004134649797973887</v>
      </c>
      <c r="F55" s="846">
        <v>75.876</v>
      </c>
      <c r="G55" s="847">
        <v>2.368</v>
      </c>
      <c r="H55" s="847">
        <f t="shared" si="25"/>
        <v>78.244</v>
      </c>
      <c r="I55" s="849">
        <f t="shared" si="6"/>
        <v>-0.8026685752262155</v>
      </c>
      <c r="J55" s="846">
        <v>170.27800000000002</v>
      </c>
      <c r="K55" s="847">
        <v>35.002</v>
      </c>
      <c r="L55" s="847">
        <f t="shared" si="26"/>
        <v>205.28000000000003</v>
      </c>
      <c r="M55" s="848">
        <f t="shared" si="4"/>
        <v>0.0008423855480552048</v>
      </c>
      <c r="N55" s="846">
        <v>294.46799999999996</v>
      </c>
      <c r="O55" s="847">
        <v>3.737</v>
      </c>
      <c r="P55" s="847">
        <f t="shared" si="27"/>
        <v>298.205</v>
      </c>
      <c r="Q55" s="849">
        <f t="shared" si="7"/>
        <v>-0.3116144933854227</v>
      </c>
    </row>
    <row r="56" spans="1:17" ht="18" customHeight="1" thickBot="1">
      <c r="A56" s="861" t="s">
        <v>202</v>
      </c>
      <c r="B56" s="862">
        <v>29.337999999999994</v>
      </c>
      <c r="C56" s="863">
        <v>1.002</v>
      </c>
      <c r="D56" s="863">
        <f t="shared" si="24"/>
        <v>30.339999999999993</v>
      </c>
      <c r="E56" s="864">
        <f t="shared" si="1"/>
        <v>0.0008124693968298427</v>
      </c>
      <c r="F56" s="862">
        <v>48.491</v>
      </c>
      <c r="G56" s="863">
        <v>6.304</v>
      </c>
      <c r="H56" s="863">
        <f t="shared" si="25"/>
        <v>54.795</v>
      </c>
      <c r="I56" s="865">
        <f t="shared" si="6"/>
        <v>-0.44629984487635743</v>
      </c>
      <c r="J56" s="862">
        <v>269.045</v>
      </c>
      <c r="K56" s="863">
        <v>48.218</v>
      </c>
      <c r="L56" s="863">
        <f t="shared" si="26"/>
        <v>317.26300000000003</v>
      </c>
      <c r="M56" s="864">
        <f t="shared" si="4"/>
        <v>0.00130191819043569</v>
      </c>
      <c r="N56" s="862">
        <v>242.33399999999997</v>
      </c>
      <c r="O56" s="863">
        <v>11.967</v>
      </c>
      <c r="P56" s="863">
        <f t="shared" si="27"/>
        <v>254.301</v>
      </c>
      <c r="Q56" s="865">
        <f t="shared" si="7"/>
        <v>0.2475884876583263</v>
      </c>
    </row>
    <row r="57" ht="14.25">
      <c r="A57" s="282" t="s">
        <v>243</v>
      </c>
    </row>
    <row r="58" ht="14.25">
      <c r="A58" s="282"/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57:Q65536 I57:I65536 Q3:Q6 I3:I6">
    <cfRule type="cellIs" priority="1" dxfId="0" operator="lessThan" stopIfTrue="1">
      <formula>0</formula>
    </cfRule>
  </conditionalFormatting>
  <conditionalFormatting sqref="I7:I56 Q7:Q5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</sheetPr>
  <dimension ref="A1:Q51"/>
  <sheetViews>
    <sheetView showGridLines="0" zoomScale="90" zoomScaleNormal="90" zoomScalePageLayoutView="0" workbookViewId="0" topLeftCell="A1">
      <selection activeCell="F10" sqref="F10"/>
    </sheetView>
  </sheetViews>
  <sheetFormatPr defaultColWidth="9.140625" defaultRowHeight="12.75"/>
  <cols>
    <col min="1" max="1" width="24.421875" style="866" customWidth="1"/>
    <col min="2" max="4" width="11.421875" style="866" bestFit="1" customWidth="1"/>
    <col min="5" max="5" width="10.28125" style="866" bestFit="1" customWidth="1"/>
    <col min="6" max="6" width="9.57421875" style="866" bestFit="1" customWidth="1"/>
    <col min="7" max="7" width="9.8515625" style="866" customWidth="1"/>
    <col min="8" max="8" width="11.421875" style="866" bestFit="1" customWidth="1"/>
    <col min="9" max="9" width="9.421875" style="866" customWidth="1"/>
    <col min="10" max="11" width="11.28125" style="866" bestFit="1" customWidth="1"/>
    <col min="12" max="12" width="12.140625" style="866" customWidth="1"/>
    <col min="13" max="13" width="10.28125" style="866" bestFit="1" customWidth="1"/>
    <col min="14" max="15" width="11.421875" style="866" bestFit="1" customWidth="1"/>
    <col min="16" max="16" width="11.140625" style="866" customWidth="1"/>
    <col min="17" max="17" width="9.57421875" style="866" customWidth="1"/>
    <col min="18" max="16384" width="9.140625" style="866" customWidth="1"/>
  </cols>
  <sheetData>
    <row r="1" spans="16:17" ht="20.25" thickBot="1">
      <c r="P1" s="867" t="s">
        <v>0</v>
      </c>
      <c r="Q1" s="868"/>
    </row>
    <row r="2" ht="4.5" customHeight="1" thickBot="1"/>
    <row r="3" spans="1:17" ht="24" customHeight="1" thickBot="1" thickTop="1">
      <c r="A3" s="869" t="s">
        <v>245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1"/>
    </row>
    <row r="4" spans="1:17" s="877" customFormat="1" ht="15.75" customHeight="1" thickBot="1">
      <c r="A4" s="872" t="s">
        <v>246</v>
      </c>
      <c r="B4" s="873" t="s">
        <v>39</v>
      </c>
      <c r="C4" s="874"/>
      <c r="D4" s="874"/>
      <c r="E4" s="874"/>
      <c r="F4" s="874"/>
      <c r="G4" s="874"/>
      <c r="H4" s="874"/>
      <c r="I4" s="875"/>
      <c r="J4" s="873" t="s">
        <v>40</v>
      </c>
      <c r="K4" s="874"/>
      <c r="L4" s="874"/>
      <c r="M4" s="874"/>
      <c r="N4" s="874"/>
      <c r="O4" s="874"/>
      <c r="P4" s="874"/>
      <c r="Q4" s="876"/>
    </row>
    <row r="5" spans="1:17" s="886" customFormat="1" ht="26.25" customHeight="1">
      <c r="A5" s="878"/>
      <c r="B5" s="879" t="s">
        <v>41</v>
      </c>
      <c r="C5" s="880"/>
      <c r="D5" s="880"/>
      <c r="E5" s="881" t="s">
        <v>42</v>
      </c>
      <c r="F5" s="879" t="s">
        <v>43</v>
      </c>
      <c r="G5" s="880"/>
      <c r="H5" s="880"/>
      <c r="I5" s="882" t="s">
        <v>44</v>
      </c>
      <c r="J5" s="883" t="s">
        <v>206</v>
      </c>
      <c r="K5" s="884"/>
      <c r="L5" s="884"/>
      <c r="M5" s="881" t="s">
        <v>42</v>
      </c>
      <c r="N5" s="883" t="s">
        <v>207</v>
      </c>
      <c r="O5" s="884"/>
      <c r="P5" s="884"/>
      <c r="Q5" s="885" t="s">
        <v>44</v>
      </c>
    </row>
    <row r="6" spans="1:17" s="886" customFormat="1" ht="14.25" thickBot="1">
      <c r="A6" s="887"/>
      <c r="B6" s="888" t="s">
        <v>11</v>
      </c>
      <c r="C6" s="889" t="s">
        <v>12</v>
      </c>
      <c r="D6" s="889" t="s">
        <v>13</v>
      </c>
      <c r="E6" s="890"/>
      <c r="F6" s="888" t="s">
        <v>11</v>
      </c>
      <c r="G6" s="889" t="s">
        <v>12</v>
      </c>
      <c r="H6" s="889" t="s">
        <v>13</v>
      </c>
      <c r="I6" s="891"/>
      <c r="J6" s="888" t="s">
        <v>11</v>
      </c>
      <c r="K6" s="889" t="s">
        <v>12</v>
      </c>
      <c r="L6" s="889" t="s">
        <v>13</v>
      </c>
      <c r="M6" s="890"/>
      <c r="N6" s="888" t="s">
        <v>11</v>
      </c>
      <c r="O6" s="889" t="s">
        <v>12</v>
      </c>
      <c r="P6" s="889" t="s">
        <v>13</v>
      </c>
      <c r="Q6" s="892"/>
    </row>
    <row r="7" spans="1:17" s="899" customFormat="1" ht="18" customHeight="1" thickBot="1">
      <c r="A7" s="893" t="s">
        <v>4</v>
      </c>
      <c r="B7" s="894">
        <f>SUM(B8:B49)</f>
        <v>1123329</v>
      </c>
      <c r="C7" s="895">
        <f>SUM(C8:C49)</f>
        <v>1123329</v>
      </c>
      <c r="D7" s="896">
        <f>C7+B7</f>
        <v>2246658</v>
      </c>
      <c r="E7" s="897">
        <f aca="true" t="shared" si="0" ref="E7:E49">D7/$D$7</f>
        <v>1</v>
      </c>
      <c r="F7" s="894">
        <f>SUM(F8:F49)</f>
        <v>823588</v>
      </c>
      <c r="G7" s="895">
        <f>SUM(G8:G49)</f>
        <v>823588</v>
      </c>
      <c r="H7" s="896">
        <f>G7+F7</f>
        <v>1647176</v>
      </c>
      <c r="I7" s="897">
        <f>(D7/H7-1)</f>
        <v>0.363945322175651</v>
      </c>
      <c r="J7" s="894">
        <f>SUM(J8:J49)</f>
        <v>6219963</v>
      </c>
      <c r="K7" s="895">
        <f>SUM(K8:K49)</f>
        <v>6219963</v>
      </c>
      <c r="L7" s="896">
        <f>K7+J7</f>
        <v>12439926</v>
      </c>
      <c r="M7" s="897">
        <f aca="true" t="shared" si="1" ref="M7:M49">L7/$L$7</f>
        <v>1</v>
      </c>
      <c r="N7" s="894">
        <f>SUM(N8:N49)</f>
        <v>4449320</v>
      </c>
      <c r="O7" s="895">
        <f>SUM(O8:O49)</f>
        <v>4449320</v>
      </c>
      <c r="P7" s="896">
        <f>O7+N7</f>
        <v>8898640</v>
      </c>
      <c r="Q7" s="898">
        <f>(L7/P7-1)</f>
        <v>0.3979581149479021</v>
      </c>
    </row>
    <row r="8" spans="1:17" s="905" customFormat="1" ht="18" customHeight="1" thickTop="1">
      <c r="A8" s="900" t="s">
        <v>247</v>
      </c>
      <c r="B8" s="901">
        <v>438699</v>
      </c>
      <c r="C8" s="902">
        <v>426426</v>
      </c>
      <c r="D8" s="902">
        <f>C8+B8</f>
        <v>865125</v>
      </c>
      <c r="E8" s="903">
        <f t="shared" si="0"/>
        <v>0.3850719602182442</v>
      </c>
      <c r="F8" s="901">
        <v>319033</v>
      </c>
      <c r="G8" s="902">
        <v>308778</v>
      </c>
      <c r="H8" s="902">
        <f>G8+F8</f>
        <v>627811</v>
      </c>
      <c r="I8" s="903">
        <f>(D8/H8-1)</f>
        <v>0.3780022968695993</v>
      </c>
      <c r="J8" s="901">
        <v>2347625</v>
      </c>
      <c r="K8" s="902">
        <v>2461270</v>
      </c>
      <c r="L8" s="902">
        <f>K8+J8</f>
        <v>4808895</v>
      </c>
      <c r="M8" s="903">
        <f t="shared" si="1"/>
        <v>0.3865694217152096</v>
      </c>
      <c r="N8" s="902">
        <v>1648303</v>
      </c>
      <c r="O8" s="902">
        <v>1726224</v>
      </c>
      <c r="P8" s="902">
        <f>O8+N8</f>
        <v>3374527</v>
      </c>
      <c r="Q8" s="904">
        <f>(L8/P8-1)</f>
        <v>0.4250574969469796</v>
      </c>
    </row>
    <row r="9" spans="1:17" s="905" customFormat="1" ht="18" customHeight="1">
      <c r="A9" s="900" t="s">
        <v>248</v>
      </c>
      <c r="B9" s="901">
        <v>105485</v>
      </c>
      <c r="C9" s="902">
        <v>105617</v>
      </c>
      <c r="D9" s="902">
        <f>C9+B9</f>
        <v>211102</v>
      </c>
      <c r="E9" s="903">
        <f t="shared" si="0"/>
        <v>0.09396267700735937</v>
      </c>
      <c r="F9" s="901">
        <v>75294</v>
      </c>
      <c r="G9" s="902">
        <v>75078</v>
      </c>
      <c r="H9" s="902">
        <f>G9+F9</f>
        <v>150372</v>
      </c>
      <c r="I9" s="903">
        <f>(D9/H9-1)</f>
        <v>0.4038650812651292</v>
      </c>
      <c r="J9" s="901">
        <v>567745</v>
      </c>
      <c r="K9" s="902">
        <v>566201</v>
      </c>
      <c r="L9" s="902">
        <f>K9+J9</f>
        <v>1133946</v>
      </c>
      <c r="M9" s="903">
        <f t="shared" si="1"/>
        <v>0.09115375766704721</v>
      </c>
      <c r="N9" s="902">
        <v>378031</v>
      </c>
      <c r="O9" s="902">
        <v>377435</v>
      </c>
      <c r="P9" s="902">
        <f>O9+N9</f>
        <v>755466</v>
      </c>
      <c r="Q9" s="904">
        <f>(L9/P9-1)</f>
        <v>0.5009887936717206</v>
      </c>
    </row>
    <row r="10" spans="1:17" s="905" customFormat="1" ht="18" customHeight="1">
      <c r="A10" s="900" t="s">
        <v>249</v>
      </c>
      <c r="B10" s="901">
        <v>99432</v>
      </c>
      <c r="C10" s="902">
        <v>103765</v>
      </c>
      <c r="D10" s="902">
        <f>C10+B10</f>
        <v>203197</v>
      </c>
      <c r="E10" s="903">
        <f t="shared" si="0"/>
        <v>0.09044411744021565</v>
      </c>
      <c r="F10" s="901">
        <v>77976</v>
      </c>
      <c r="G10" s="902">
        <v>79934</v>
      </c>
      <c r="H10" s="902">
        <f>G10+F10</f>
        <v>157910</v>
      </c>
      <c r="I10" s="903">
        <f>(D10/H10-1)</f>
        <v>0.2867899436387815</v>
      </c>
      <c r="J10" s="901">
        <v>568136</v>
      </c>
      <c r="K10" s="902">
        <v>551318</v>
      </c>
      <c r="L10" s="902">
        <f>K10+J10</f>
        <v>1119454</v>
      </c>
      <c r="M10" s="903">
        <f t="shared" si="1"/>
        <v>0.08998879896873985</v>
      </c>
      <c r="N10" s="902">
        <v>429323</v>
      </c>
      <c r="O10" s="902">
        <v>419562</v>
      </c>
      <c r="P10" s="902">
        <f>O10+N10</f>
        <v>848885</v>
      </c>
      <c r="Q10" s="904">
        <f>(L10/P10-1)</f>
        <v>0.31873457535472993</v>
      </c>
    </row>
    <row r="11" spans="1:17" s="905" customFormat="1" ht="18" customHeight="1">
      <c r="A11" s="900" t="s">
        <v>250</v>
      </c>
      <c r="B11" s="901">
        <v>65171</v>
      </c>
      <c r="C11" s="902">
        <v>68006</v>
      </c>
      <c r="D11" s="902">
        <f>C11+B11</f>
        <v>133177</v>
      </c>
      <c r="E11" s="903">
        <f t="shared" si="0"/>
        <v>0.05927782510733721</v>
      </c>
      <c r="F11" s="901">
        <v>47999</v>
      </c>
      <c r="G11" s="902">
        <v>50469</v>
      </c>
      <c r="H11" s="902">
        <f>G11+F11</f>
        <v>98468</v>
      </c>
      <c r="I11" s="903">
        <f>(D11/H11-1)</f>
        <v>0.3524901490839665</v>
      </c>
      <c r="J11" s="901">
        <v>386985</v>
      </c>
      <c r="K11" s="902">
        <v>366772</v>
      </c>
      <c r="L11" s="902">
        <f>K11+J11</f>
        <v>753757</v>
      </c>
      <c r="M11" s="903">
        <f t="shared" si="1"/>
        <v>0.06059175914712033</v>
      </c>
      <c r="N11" s="902">
        <v>263762</v>
      </c>
      <c r="O11" s="902">
        <v>248790</v>
      </c>
      <c r="P11" s="902">
        <f>O11+N11</f>
        <v>512552</v>
      </c>
      <c r="Q11" s="904">
        <f>(L11/P11-1)</f>
        <v>0.47059615414631106</v>
      </c>
    </row>
    <row r="12" spans="1:17" s="905" customFormat="1" ht="18" customHeight="1">
      <c r="A12" s="900" t="s">
        <v>251</v>
      </c>
      <c r="B12" s="901">
        <v>58542</v>
      </c>
      <c r="C12" s="902">
        <v>58351</v>
      </c>
      <c r="D12" s="902">
        <f aca="true" t="shared" si="2" ref="D12:D35">C12+B12</f>
        <v>116893</v>
      </c>
      <c r="E12" s="903">
        <f t="shared" si="0"/>
        <v>0.0520297259306935</v>
      </c>
      <c r="F12" s="901">
        <v>39488</v>
      </c>
      <c r="G12" s="902">
        <v>38836</v>
      </c>
      <c r="H12" s="902">
        <f aca="true" t="shared" si="3" ref="H12:H35">G12+F12</f>
        <v>78324</v>
      </c>
      <c r="I12" s="903">
        <f aca="true" t="shared" si="4" ref="I12:I35">(D12/H12-1)</f>
        <v>0.4924288851437617</v>
      </c>
      <c r="J12" s="901">
        <v>324210</v>
      </c>
      <c r="K12" s="902">
        <v>305839</v>
      </c>
      <c r="L12" s="902">
        <f aca="true" t="shared" si="5" ref="L12:L35">K12+J12</f>
        <v>630049</v>
      </c>
      <c r="M12" s="903">
        <f t="shared" si="1"/>
        <v>0.05064732700178442</v>
      </c>
      <c r="N12" s="902">
        <v>208239</v>
      </c>
      <c r="O12" s="902">
        <v>195015</v>
      </c>
      <c r="P12" s="902">
        <f aca="true" t="shared" si="6" ref="P12:P35">O12+N12</f>
        <v>403254</v>
      </c>
      <c r="Q12" s="904">
        <f aca="true" t="shared" si="7" ref="Q12:Q35">(L12/P12-1)</f>
        <v>0.5624122761336527</v>
      </c>
    </row>
    <row r="13" spans="1:17" s="905" customFormat="1" ht="18" customHeight="1">
      <c r="A13" s="900" t="s">
        <v>252</v>
      </c>
      <c r="B13" s="901">
        <v>49285</v>
      </c>
      <c r="C13" s="902">
        <v>49511</v>
      </c>
      <c r="D13" s="902">
        <f t="shared" si="2"/>
        <v>98796</v>
      </c>
      <c r="E13" s="903">
        <f t="shared" si="0"/>
        <v>0.04397465034731588</v>
      </c>
      <c r="F13" s="901">
        <v>25031</v>
      </c>
      <c r="G13" s="902">
        <v>25530</v>
      </c>
      <c r="H13" s="902">
        <f t="shared" si="3"/>
        <v>50561</v>
      </c>
      <c r="I13" s="903">
        <f t="shared" si="4"/>
        <v>0.9539961630505727</v>
      </c>
      <c r="J13" s="901">
        <v>267828</v>
      </c>
      <c r="K13" s="902">
        <v>260409</v>
      </c>
      <c r="L13" s="902">
        <f t="shared" si="5"/>
        <v>528237</v>
      </c>
      <c r="M13" s="903">
        <f t="shared" si="1"/>
        <v>0.04246303394409259</v>
      </c>
      <c r="N13" s="902">
        <v>145430</v>
      </c>
      <c r="O13" s="902">
        <v>142756</v>
      </c>
      <c r="P13" s="902">
        <f t="shared" si="6"/>
        <v>288186</v>
      </c>
      <c r="Q13" s="904">
        <f t="shared" si="7"/>
        <v>0.8329724552892923</v>
      </c>
    </row>
    <row r="14" spans="1:17" s="905" customFormat="1" ht="18" customHeight="1">
      <c r="A14" s="900" t="s">
        <v>253</v>
      </c>
      <c r="B14" s="901">
        <v>35787</v>
      </c>
      <c r="C14" s="902">
        <v>37076</v>
      </c>
      <c r="D14" s="902">
        <f t="shared" si="2"/>
        <v>72863</v>
      </c>
      <c r="E14" s="903">
        <f t="shared" si="0"/>
        <v>0.032431727481441325</v>
      </c>
      <c r="F14" s="901">
        <v>35045</v>
      </c>
      <c r="G14" s="902">
        <v>35778</v>
      </c>
      <c r="H14" s="902">
        <f t="shared" si="3"/>
        <v>70823</v>
      </c>
      <c r="I14" s="903">
        <f t="shared" si="4"/>
        <v>0.028804202024765857</v>
      </c>
      <c r="J14" s="901">
        <v>213882</v>
      </c>
      <c r="K14" s="902">
        <v>224091</v>
      </c>
      <c r="L14" s="902">
        <f t="shared" si="5"/>
        <v>437973</v>
      </c>
      <c r="M14" s="903">
        <f t="shared" si="1"/>
        <v>0.03520704222838625</v>
      </c>
      <c r="N14" s="902">
        <v>216420</v>
      </c>
      <c r="O14" s="902">
        <v>226313</v>
      </c>
      <c r="P14" s="902">
        <f t="shared" si="6"/>
        <v>442733</v>
      </c>
      <c r="Q14" s="904">
        <f t="shared" si="7"/>
        <v>-0.010751400957236035</v>
      </c>
    </row>
    <row r="15" spans="1:17" s="905" customFormat="1" ht="18" customHeight="1">
      <c r="A15" s="900" t="s">
        <v>254</v>
      </c>
      <c r="B15" s="901">
        <v>34922</v>
      </c>
      <c r="C15" s="902">
        <v>33628</v>
      </c>
      <c r="D15" s="902">
        <f t="shared" si="2"/>
        <v>68550</v>
      </c>
      <c r="E15" s="903">
        <f t="shared" si="0"/>
        <v>0.030511987138229318</v>
      </c>
      <c r="F15" s="901">
        <v>17326</v>
      </c>
      <c r="G15" s="902">
        <v>16339</v>
      </c>
      <c r="H15" s="902">
        <f t="shared" si="3"/>
        <v>33665</v>
      </c>
      <c r="I15" s="903">
        <f t="shared" si="4"/>
        <v>1.03623941779296</v>
      </c>
      <c r="J15" s="901">
        <v>184153</v>
      </c>
      <c r="K15" s="902">
        <v>175636</v>
      </c>
      <c r="L15" s="902">
        <f t="shared" si="5"/>
        <v>359789</v>
      </c>
      <c r="M15" s="903">
        <f t="shared" si="1"/>
        <v>0.028922117382370282</v>
      </c>
      <c r="N15" s="902">
        <v>105432</v>
      </c>
      <c r="O15" s="902">
        <v>100856</v>
      </c>
      <c r="P15" s="902">
        <f t="shared" si="6"/>
        <v>206288</v>
      </c>
      <c r="Q15" s="904">
        <f t="shared" si="7"/>
        <v>0.7441101760645312</v>
      </c>
    </row>
    <row r="16" spans="1:17" s="905" customFormat="1" ht="18" customHeight="1">
      <c r="A16" s="900" t="s">
        <v>255</v>
      </c>
      <c r="B16" s="901">
        <v>32325</v>
      </c>
      <c r="C16" s="902">
        <v>35427</v>
      </c>
      <c r="D16" s="902">
        <f t="shared" si="2"/>
        <v>67752</v>
      </c>
      <c r="E16" s="903">
        <f t="shared" si="0"/>
        <v>0.03015679288970551</v>
      </c>
      <c r="F16" s="901">
        <v>19868</v>
      </c>
      <c r="G16" s="902">
        <v>21911</v>
      </c>
      <c r="H16" s="902">
        <f t="shared" si="3"/>
        <v>41779</v>
      </c>
      <c r="I16" s="903">
        <f t="shared" si="4"/>
        <v>0.6216759616075063</v>
      </c>
      <c r="J16" s="901">
        <v>192893</v>
      </c>
      <c r="K16" s="902">
        <v>187023</v>
      </c>
      <c r="L16" s="902">
        <f t="shared" si="5"/>
        <v>379916</v>
      </c>
      <c r="M16" s="903">
        <f t="shared" si="1"/>
        <v>0.030540053051762526</v>
      </c>
      <c r="N16" s="902">
        <v>107701</v>
      </c>
      <c r="O16" s="902">
        <v>102217</v>
      </c>
      <c r="P16" s="902">
        <f t="shared" si="6"/>
        <v>209918</v>
      </c>
      <c r="Q16" s="904">
        <f t="shared" si="7"/>
        <v>0.8098305052449051</v>
      </c>
    </row>
    <row r="17" spans="1:17" s="905" customFormat="1" ht="18" customHeight="1">
      <c r="A17" s="900" t="s">
        <v>256</v>
      </c>
      <c r="B17" s="901">
        <v>28808</v>
      </c>
      <c r="C17" s="902">
        <v>32733</v>
      </c>
      <c r="D17" s="902">
        <f t="shared" si="2"/>
        <v>61541</v>
      </c>
      <c r="E17" s="903">
        <f t="shared" si="0"/>
        <v>0.027392242165919335</v>
      </c>
      <c r="F17" s="901">
        <v>29284</v>
      </c>
      <c r="G17" s="902">
        <v>33018</v>
      </c>
      <c r="H17" s="902">
        <f t="shared" si="3"/>
        <v>62302</v>
      </c>
      <c r="I17" s="903">
        <f t="shared" si="4"/>
        <v>-0.012214696157426763</v>
      </c>
      <c r="J17" s="901">
        <v>165994</v>
      </c>
      <c r="K17" s="902">
        <v>166431</v>
      </c>
      <c r="L17" s="902">
        <f t="shared" si="5"/>
        <v>332425</v>
      </c>
      <c r="M17" s="903">
        <f t="shared" si="1"/>
        <v>0.0267224258407968</v>
      </c>
      <c r="N17" s="902">
        <v>163066</v>
      </c>
      <c r="O17" s="902">
        <v>164564</v>
      </c>
      <c r="P17" s="902">
        <f t="shared" si="6"/>
        <v>327630</v>
      </c>
      <c r="Q17" s="904">
        <f t="shared" si="7"/>
        <v>0.01463541189756734</v>
      </c>
    </row>
    <row r="18" spans="1:17" s="905" customFormat="1" ht="18" customHeight="1">
      <c r="A18" s="900" t="s">
        <v>257</v>
      </c>
      <c r="B18" s="901">
        <v>26546</v>
      </c>
      <c r="C18" s="902">
        <v>25904</v>
      </c>
      <c r="D18" s="902">
        <f t="shared" si="2"/>
        <v>52450</v>
      </c>
      <c r="E18" s="903">
        <f t="shared" si="0"/>
        <v>0.023345787387310395</v>
      </c>
      <c r="F18" s="901">
        <v>21254</v>
      </c>
      <c r="G18" s="902">
        <v>21667</v>
      </c>
      <c r="H18" s="902">
        <f t="shared" si="3"/>
        <v>42921</v>
      </c>
      <c r="I18" s="903">
        <f t="shared" si="4"/>
        <v>0.2220125346566948</v>
      </c>
      <c r="J18" s="901">
        <v>144692</v>
      </c>
      <c r="K18" s="902">
        <v>139132</v>
      </c>
      <c r="L18" s="902">
        <f t="shared" si="5"/>
        <v>283824</v>
      </c>
      <c r="M18" s="903">
        <f t="shared" si="1"/>
        <v>0.022815569803228734</v>
      </c>
      <c r="N18" s="902">
        <v>111607</v>
      </c>
      <c r="O18" s="902">
        <v>106811</v>
      </c>
      <c r="P18" s="902">
        <f t="shared" si="6"/>
        <v>218418</v>
      </c>
      <c r="Q18" s="904">
        <f t="shared" si="7"/>
        <v>0.29945334175754756</v>
      </c>
    </row>
    <row r="19" spans="1:17" s="905" customFormat="1" ht="18" customHeight="1">
      <c r="A19" s="900" t="s">
        <v>258</v>
      </c>
      <c r="B19" s="901">
        <v>24839</v>
      </c>
      <c r="C19" s="902">
        <v>25222</v>
      </c>
      <c r="D19" s="902">
        <f t="shared" si="2"/>
        <v>50061</v>
      </c>
      <c r="E19" s="903">
        <f t="shared" si="0"/>
        <v>0.02228243016961193</v>
      </c>
      <c r="F19" s="901">
        <v>12243</v>
      </c>
      <c r="G19" s="902">
        <v>12930</v>
      </c>
      <c r="H19" s="902">
        <f t="shared" si="3"/>
        <v>25173</v>
      </c>
      <c r="I19" s="903">
        <f t="shared" si="4"/>
        <v>0.9886783458467405</v>
      </c>
      <c r="J19" s="901">
        <v>134445</v>
      </c>
      <c r="K19" s="902">
        <v>125986</v>
      </c>
      <c r="L19" s="902">
        <f t="shared" si="5"/>
        <v>260431</v>
      </c>
      <c r="M19" s="903">
        <f t="shared" si="1"/>
        <v>0.020935092379166884</v>
      </c>
      <c r="N19" s="902">
        <v>72924</v>
      </c>
      <c r="O19" s="902">
        <v>67143</v>
      </c>
      <c r="P19" s="902">
        <f t="shared" si="6"/>
        <v>140067</v>
      </c>
      <c r="Q19" s="904">
        <f t="shared" si="7"/>
        <v>0.8593316055887539</v>
      </c>
    </row>
    <row r="20" spans="1:17" s="905" customFormat="1" ht="18" customHeight="1">
      <c r="A20" s="900" t="s">
        <v>259</v>
      </c>
      <c r="B20" s="901">
        <v>11356</v>
      </c>
      <c r="C20" s="902">
        <v>12059</v>
      </c>
      <c r="D20" s="902">
        <f t="shared" si="2"/>
        <v>23415</v>
      </c>
      <c r="E20" s="903">
        <f t="shared" si="0"/>
        <v>0.010422147029053822</v>
      </c>
      <c r="F20" s="901">
        <v>5247</v>
      </c>
      <c r="G20" s="902">
        <v>5498</v>
      </c>
      <c r="H20" s="902">
        <f t="shared" si="3"/>
        <v>10745</v>
      </c>
      <c r="I20" s="903">
        <f t="shared" si="4"/>
        <v>1.1791530944625408</v>
      </c>
      <c r="J20" s="901">
        <v>50584</v>
      </c>
      <c r="K20" s="902">
        <v>49046</v>
      </c>
      <c r="L20" s="902">
        <f t="shared" si="5"/>
        <v>99630</v>
      </c>
      <c r="M20" s="903">
        <f t="shared" si="1"/>
        <v>0.008008890085037483</v>
      </c>
      <c r="N20" s="902">
        <v>34368</v>
      </c>
      <c r="O20" s="902">
        <v>32514</v>
      </c>
      <c r="P20" s="902">
        <f t="shared" si="6"/>
        <v>66882</v>
      </c>
      <c r="Q20" s="904">
        <f t="shared" si="7"/>
        <v>0.4896384677491701</v>
      </c>
    </row>
    <row r="21" spans="1:17" s="905" customFormat="1" ht="18" customHeight="1">
      <c r="A21" s="900" t="s">
        <v>260</v>
      </c>
      <c r="B21" s="901">
        <v>10098</v>
      </c>
      <c r="C21" s="902">
        <v>10419</v>
      </c>
      <c r="D21" s="902">
        <f t="shared" si="2"/>
        <v>20517</v>
      </c>
      <c r="E21" s="903">
        <f t="shared" si="0"/>
        <v>0.009132231073888416</v>
      </c>
      <c r="F21" s="901">
        <v>8186</v>
      </c>
      <c r="G21" s="902">
        <v>9297</v>
      </c>
      <c r="H21" s="902">
        <f t="shared" si="3"/>
        <v>17483</v>
      </c>
      <c r="I21" s="903">
        <f t="shared" si="4"/>
        <v>0.17354001029571586</v>
      </c>
      <c r="J21" s="901">
        <v>59782</v>
      </c>
      <c r="K21" s="902">
        <v>59357</v>
      </c>
      <c r="L21" s="902">
        <f t="shared" si="5"/>
        <v>119139</v>
      </c>
      <c r="M21" s="903">
        <f t="shared" si="1"/>
        <v>0.009577147002321396</v>
      </c>
      <c r="N21" s="902">
        <v>45992</v>
      </c>
      <c r="O21" s="902">
        <v>50238</v>
      </c>
      <c r="P21" s="902">
        <f t="shared" si="6"/>
        <v>96230</v>
      </c>
      <c r="Q21" s="904">
        <f t="shared" si="7"/>
        <v>0.23806505247843712</v>
      </c>
    </row>
    <row r="22" spans="1:17" s="905" customFormat="1" ht="18" customHeight="1">
      <c r="A22" s="900" t="s">
        <v>261</v>
      </c>
      <c r="B22" s="901">
        <v>10504</v>
      </c>
      <c r="C22" s="902">
        <v>9467</v>
      </c>
      <c r="D22" s="902">
        <f t="shared" si="2"/>
        <v>19971</v>
      </c>
      <c r="E22" s="903">
        <f t="shared" si="0"/>
        <v>0.0088892034301616</v>
      </c>
      <c r="F22" s="901">
        <v>8988</v>
      </c>
      <c r="G22" s="902">
        <v>8088</v>
      </c>
      <c r="H22" s="902">
        <f t="shared" si="3"/>
        <v>17076</v>
      </c>
      <c r="I22" s="903">
        <f t="shared" si="4"/>
        <v>0.16953619114546736</v>
      </c>
      <c r="J22" s="901">
        <v>57177</v>
      </c>
      <c r="K22" s="902">
        <v>50887</v>
      </c>
      <c r="L22" s="902">
        <f t="shared" si="5"/>
        <v>108064</v>
      </c>
      <c r="M22" s="903">
        <f t="shared" si="1"/>
        <v>0.008686868394554759</v>
      </c>
      <c r="N22" s="902">
        <v>48876</v>
      </c>
      <c r="O22" s="902">
        <v>41301</v>
      </c>
      <c r="P22" s="902">
        <f t="shared" si="6"/>
        <v>90177</v>
      </c>
      <c r="Q22" s="904">
        <f t="shared" si="7"/>
        <v>0.19835434756090797</v>
      </c>
    </row>
    <row r="23" spans="1:17" s="905" customFormat="1" ht="18" customHeight="1">
      <c r="A23" s="900" t="s">
        <v>262</v>
      </c>
      <c r="B23" s="901">
        <v>8842</v>
      </c>
      <c r="C23" s="902">
        <v>9796</v>
      </c>
      <c r="D23" s="902">
        <f t="shared" si="2"/>
        <v>18638</v>
      </c>
      <c r="E23" s="903">
        <f t="shared" si="0"/>
        <v>0.00829587769923148</v>
      </c>
      <c r="F23" s="901">
        <v>9057</v>
      </c>
      <c r="G23" s="902">
        <v>9248</v>
      </c>
      <c r="H23" s="902">
        <f t="shared" si="3"/>
        <v>18305</v>
      </c>
      <c r="I23" s="903">
        <f t="shared" si="4"/>
        <v>0.018191750887735614</v>
      </c>
      <c r="J23" s="901">
        <v>55834</v>
      </c>
      <c r="K23" s="902">
        <v>57205</v>
      </c>
      <c r="L23" s="902">
        <f t="shared" si="5"/>
        <v>113039</v>
      </c>
      <c r="M23" s="903">
        <f t="shared" si="1"/>
        <v>0.009086790387659862</v>
      </c>
      <c r="N23" s="902">
        <v>49562</v>
      </c>
      <c r="O23" s="902">
        <v>47722</v>
      </c>
      <c r="P23" s="902">
        <f t="shared" si="6"/>
        <v>97284</v>
      </c>
      <c r="Q23" s="904">
        <f t="shared" si="7"/>
        <v>0.16194852185354214</v>
      </c>
    </row>
    <row r="24" spans="1:17" s="905" customFormat="1" ht="18" customHeight="1">
      <c r="A24" s="900" t="s">
        <v>263</v>
      </c>
      <c r="B24" s="901">
        <v>9362</v>
      </c>
      <c r="C24" s="902">
        <v>8970</v>
      </c>
      <c r="D24" s="902">
        <f t="shared" si="2"/>
        <v>18332</v>
      </c>
      <c r="E24" s="903">
        <f t="shared" si="0"/>
        <v>0.008159675393406562</v>
      </c>
      <c r="F24" s="901">
        <v>8549</v>
      </c>
      <c r="G24" s="902">
        <v>8409</v>
      </c>
      <c r="H24" s="902">
        <f t="shared" si="3"/>
        <v>16958</v>
      </c>
      <c r="I24" s="903">
        <f t="shared" si="4"/>
        <v>0.0810237056256633</v>
      </c>
      <c r="J24" s="901">
        <v>56229</v>
      </c>
      <c r="K24" s="902">
        <v>51086</v>
      </c>
      <c r="L24" s="902">
        <f t="shared" si="5"/>
        <v>107315</v>
      </c>
      <c r="M24" s="903">
        <f t="shared" si="1"/>
        <v>0.008626659033180745</v>
      </c>
      <c r="N24" s="902">
        <v>53357</v>
      </c>
      <c r="O24" s="902">
        <v>49847</v>
      </c>
      <c r="P24" s="902">
        <f t="shared" si="6"/>
        <v>103204</v>
      </c>
      <c r="Q24" s="904">
        <f t="shared" si="7"/>
        <v>0.03983372737490787</v>
      </c>
    </row>
    <row r="25" spans="1:17" s="905" customFormat="1" ht="18" customHeight="1">
      <c r="A25" s="900" t="s">
        <v>264</v>
      </c>
      <c r="B25" s="901">
        <v>8831</v>
      </c>
      <c r="C25" s="902">
        <v>8314</v>
      </c>
      <c r="D25" s="902">
        <f t="shared" si="2"/>
        <v>17145</v>
      </c>
      <c r="E25" s="903">
        <f t="shared" si="0"/>
        <v>0.007631335076366763</v>
      </c>
      <c r="F25" s="901">
        <v>7221</v>
      </c>
      <c r="G25" s="902">
        <v>7130</v>
      </c>
      <c r="H25" s="902">
        <f t="shared" si="3"/>
        <v>14351</v>
      </c>
      <c r="I25" s="903">
        <f t="shared" si="4"/>
        <v>0.19469026548672574</v>
      </c>
      <c r="J25" s="901">
        <v>53731</v>
      </c>
      <c r="K25" s="902">
        <v>48824</v>
      </c>
      <c r="L25" s="902">
        <f t="shared" si="5"/>
        <v>102555</v>
      </c>
      <c r="M25" s="903">
        <f t="shared" si="1"/>
        <v>0.008244020101084203</v>
      </c>
      <c r="N25" s="902">
        <v>42738</v>
      </c>
      <c r="O25" s="902">
        <v>39143</v>
      </c>
      <c r="P25" s="902">
        <f t="shared" si="6"/>
        <v>81881</v>
      </c>
      <c r="Q25" s="904">
        <f t="shared" si="7"/>
        <v>0.25248836726468893</v>
      </c>
    </row>
    <row r="26" spans="1:17" s="905" customFormat="1" ht="18" customHeight="1">
      <c r="A26" s="900" t="s">
        <v>265</v>
      </c>
      <c r="B26" s="901">
        <v>8389</v>
      </c>
      <c r="C26" s="902">
        <v>8302</v>
      </c>
      <c r="D26" s="902">
        <f t="shared" si="2"/>
        <v>16691</v>
      </c>
      <c r="E26" s="903">
        <f t="shared" si="0"/>
        <v>0.007429257145502342</v>
      </c>
      <c r="F26" s="901">
        <v>5659</v>
      </c>
      <c r="G26" s="902">
        <v>5312</v>
      </c>
      <c r="H26" s="902">
        <f t="shared" si="3"/>
        <v>10971</v>
      </c>
      <c r="I26" s="903">
        <f t="shared" si="4"/>
        <v>0.5213745328593564</v>
      </c>
      <c r="J26" s="901">
        <v>46928</v>
      </c>
      <c r="K26" s="902">
        <v>46773</v>
      </c>
      <c r="L26" s="902">
        <f t="shared" si="5"/>
        <v>93701</v>
      </c>
      <c r="M26" s="903">
        <f t="shared" si="1"/>
        <v>0.007532279532852526</v>
      </c>
      <c r="N26" s="902">
        <v>34781</v>
      </c>
      <c r="O26" s="902">
        <v>33204</v>
      </c>
      <c r="P26" s="902">
        <f t="shared" si="6"/>
        <v>67985</v>
      </c>
      <c r="Q26" s="904">
        <f t="shared" si="7"/>
        <v>0.37825991027432515</v>
      </c>
    </row>
    <row r="27" spans="1:17" s="905" customFormat="1" ht="18" customHeight="1">
      <c r="A27" s="900" t="s">
        <v>266</v>
      </c>
      <c r="B27" s="901">
        <v>6503</v>
      </c>
      <c r="C27" s="902">
        <v>7148</v>
      </c>
      <c r="D27" s="902">
        <f t="shared" si="2"/>
        <v>13651</v>
      </c>
      <c r="E27" s="903">
        <f t="shared" si="0"/>
        <v>0.006076136198744981</v>
      </c>
      <c r="F27" s="901">
        <v>4144</v>
      </c>
      <c r="G27" s="902">
        <v>4449</v>
      </c>
      <c r="H27" s="902">
        <f t="shared" si="3"/>
        <v>8593</v>
      </c>
      <c r="I27" s="903">
        <f t="shared" si="4"/>
        <v>0.5886186430815781</v>
      </c>
      <c r="J27" s="901">
        <v>39176</v>
      </c>
      <c r="K27" s="902">
        <v>39766</v>
      </c>
      <c r="L27" s="902">
        <f t="shared" si="5"/>
        <v>78942</v>
      </c>
      <c r="M27" s="903">
        <f t="shared" si="1"/>
        <v>0.006345857684362431</v>
      </c>
      <c r="N27" s="902">
        <v>23363</v>
      </c>
      <c r="O27" s="902">
        <v>23028</v>
      </c>
      <c r="P27" s="902">
        <f t="shared" si="6"/>
        <v>46391</v>
      </c>
      <c r="Q27" s="904">
        <f t="shared" si="7"/>
        <v>0.7016662714750705</v>
      </c>
    </row>
    <row r="28" spans="1:17" s="905" customFormat="1" ht="18" customHeight="1">
      <c r="A28" s="900" t="s">
        <v>267</v>
      </c>
      <c r="B28" s="901">
        <v>6483</v>
      </c>
      <c r="C28" s="902">
        <v>6127</v>
      </c>
      <c r="D28" s="902">
        <f t="shared" si="2"/>
        <v>12610</v>
      </c>
      <c r="E28" s="903">
        <f t="shared" si="0"/>
        <v>0.005612781295595502</v>
      </c>
      <c r="F28" s="901">
        <v>5985</v>
      </c>
      <c r="G28" s="902">
        <v>5863</v>
      </c>
      <c r="H28" s="902">
        <f t="shared" si="3"/>
        <v>11848</v>
      </c>
      <c r="I28" s="903">
        <f t="shared" si="4"/>
        <v>0.06431465226198507</v>
      </c>
      <c r="J28" s="901">
        <v>39758</v>
      </c>
      <c r="K28" s="902">
        <v>36575</v>
      </c>
      <c r="L28" s="902">
        <f t="shared" si="5"/>
        <v>76333</v>
      </c>
      <c r="M28" s="903">
        <f t="shared" si="1"/>
        <v>0.006136129748681785</v>
      </c>
      <c r="N28" s="902">
        <v>33766</v>
      </c>
      <c r="O28" s="902">
        <v>31872</v>
      </c>
      <c r="P28" s="902">
        <f t="shared" si="6"/>
        <v>65638</v>
      </c>
      <c r="Q28" s="904">
        <f t="shared" si="7"/>
        <v>0.16293915110149615</v>
      </c>
    </row>
    <row r="29" spans="1:17" s="905" customFormat="1" ht="18" customHeight="1">
      <c r="A29" s="900" t="s">
        <v>268</v>
      </c>
      <c r="B29" s="901">
        <v>6671</v>
      </c>
      <c r="C29" s="902">
        <v>5889</v>
      </c>
      <c r="D29" s="902">
        <f t="shared" si="2"/>
        <v>12560</v>
      </c>
      <c r="E29" s="903">
        <f t="shared" si="0"/>
        <v>0.00559052601686594</v>
      </c>
      <c r="F29" s="901">
        <v>5867</v>
      </c>
      <c r="G29" s="902">
        <v>4981</v>
      </c>
      <c r="H29" s="902">
        <f t="shared" si="3"/>
        <v>10848</v>
      </c>
      <c r="I29" s="903">
        <f t="shared" si="4"/>
        <v>0.15781710914454283</v>
      </c>
      <c r="J29" s="901">
        <v>39951</v>
      </c>
      <c r="K29" s="902">
        <v>34678</v>
      </c>
      <c r="L29" s="902">
        <f t="shared" si="5"/>
        <v>74629</v>
      </c>
      <c r="M29" s="903">
        <f t="shared" si="1"/>
        <v>0.005999151441897645</v>
      </c>
      <c r="N29" s="902">
        <v>32288</v>
      </c>
      <c r="O29" s="902">
        <v>27471</v>
      </c>
      <c r="P29" s="902">
        <f t="shared" si="6"/>
        <v>59759</v>
      </c>
      <c r="Q29" s="904">
        <f t="shared" si="7"/>
        <v>0.2488328117940395</v>
      </c>
    </row>
    <row r="30" spans="1:17" s="905" customFormat="1" ht="18" customHeight="1">
      <c r="A30" s="900" t="s">
        <v>269</v>
      </c>
      <c r="B30" s="901">
        <v>5570</v>
      </c>
      <c r="C30" s="902">
        <v>5573</v>
      </c>
      <c r="D30" s="902">
        <f t="shared" si="2"/>
        <v>11143</v>
      </c>
      <c r="E30" s="903">
        <f t="shared" si="0"/>
        <v>0.004959811417670157</v>
      </c>
      <c r="F30" s="901">
        <v>4756</v>
      </c>
      <c r="G30" s="902">
        <v>4738</v>
      </c>
      <c r="H30" s="902">
        <f t="shared" si="3"/>
        <v>9494</v>
      </c>
      <c r="I30" s="903">
        <f t="shared" si="4"/>
        <v>0.1736886454602906</v>
      </c>
      <c r="J30" s="901">
        <v>33038</v>
      </c>
      <c r="K30" s="902">
        <v>32911</v>
      </c>
      <c r="L30" s="902">
        <f t="shared" si="5"/>
        <v>65949</v>
      </c>
      <c r="M30" s="903">
        <f t="shared" si="1"/>
        <v>0.0053013980951333636</v>
      </c>
      <c r="N30" s="902">
        <v>26734</v>
      </c>
      <c r="O30" s="902">
        <v>26380</v>
      </c>
      <c r="P30" s="902">
        <f t="shared" si="6"/>
        <v>53114</v>
      </c>
      <c r="Q30" s="904">
        <f t="shared" si="7"/>
        <v>0.24165003577211275</v>
      </c>
    </row>
    <row r="31" spans="1:17" s="905" customFormat="1" ht="18" customHeight="1">
      <c r="A31" s="900" t="s">
        <v>270</v>
      </c>
      <c r="B31" s="901">
        <v>3917</v>
      </c>
      <c r="C31" s="902">
        <v>3491</v>
      </c>
      <c r="D31" s="902">
        <f t="shared" si="2"/>
        <v>7408</v>
      </c>
      <c r="E31" s="903">
        <f t="shared" si="0"/>
        <v>0.003297342096571886</v>
      </c>
      <c r="F31" s="901">
        <v>3627</v>
      </c>
      <c r="G31" s="902">
        <v>3303</v>
      </c>
      <c r="H31" s="902">
        <f t="shared" si="3"/>
        <v>6930</v>
      </c>
      <c r="I31" s="903">
        <f t="shared" si="4"/>
        <v>0.06897546897546891</v>
      </c>
      <c r="J31" s="901">
        <v>20260</v>
      </c>
      <c r="K31" s="902">
        <v>19709</v>
      </c>
      <c r="L31" s="902">
        <f t="shared" si="5"/>
        <v>39969</v>
      </c>
      <c r="M31" s="903">
        <f t="shared" si="1"/>
        <v>0.003212961234656862</v>
      </c>
      <c r="N31" s="902">
        <v>20075</v>
      </c>
      <c r="O31" s="902">
        <v>19468</v>
      </c>
      <c r="P31" s="902">
        <f t="shared" si="6"/>
        <v>39543</v>
      </c>
      <c r="Q31" s="904">
        <f t="shared" si="7"/>
        <v>0.010773082467187667</v>
      </c>
    </row>
    <row r="32" spans="1:17" s="905" customFormat="1" ht="18" customHeight="1">
      <c r="A32" s="900" t="s">
        <v>271</v>
      </c>
      <c r="B32" s="901">
        <v>3292</v>
      </c>
      <c r="C32" s="902">
        <v>3099</v>
      </c>
      <c r="D32" s="902">
        <f t="shared" si="2"/>
        <v>6391</v>
      </c>
      <c r="E32" s="903">
        <f t="shared" si="0"/>
        <v>0.0028446697272125976</v>
      </c>
      <c r="F32" s="901">
        <v>4208</v>
      </c>
      <c r="G32" s="902">
        <v>4174</v>
      </c>
      <c r="H32" s="902">
        <f t="shared" si="3"/>
        <v>8382</v>
      </c>
      <c r="I32" s="903">
        <f t="shared" si="4"/>
        <v>-0.23753280839895008</v>
      </c>
      <c r="J32" s="901">
        <v>26304</v>
      </c>
      <c r="K32" s="902">
        <v>24197</v>
      </c>
      <c r="L32" s="902">
        <f t="shared" si="5"/>
        <v>50501</v>
      </c>
      <c r="M32" s="903">
        <f t="shared" si="1"/>
        <v>0.004059590065085596</v>
      </c>
      <c r="N32" s="902">
        <v>22465</v>
      </c>
      <c r="O32" s="902">
        <v>21091</v>
      </c>
      <c r="P32" s="902">
        <f t="shared" si="6"/>
        <v>43556</v>
      </c>
      <c r="Q32" s="904">
        <f t="shared" si="7"/>
        <v>0.15944990357241262</v>
      </c>
    </row>
    <row r="33" spans="1:17" s="905" customFormat="1" ht="18" customHeight="1">
      <c r="A33" s="900" t="s">
        <v>272</v>
      </c>
      <c r="B33" s="901">
        <v>1975</v>
      </c>
      <c r="C33" s="902">
        <v>3146</v>
      </c>
      <c r="D33" s="902">
        <f t="shared" si="2"/>
        <v>5121</v>
      </c>
      <c r="E33" s="903">
        <f t="shared" si="0"/>
        <v>0.0022793856474817263</v>
      </c>
      <c r="F33" s="901">
        <v>1886</v>
      </c>
      <c r="G33" s="902">
        <v>3677</v>
      </c>
      <c r="H33" s="902">
        <f t="shared" si="3"/>
        <v>5563</v>
      </c>
      <c r="I33" s="903">
        <f t="shared" si="4"/>
        <v>-0.07945353226676255</v>
      </c>
      <c r="J33" s="901">
        <v>12476</v>
      </c>
      <c r="K33" s="902">
        <v>22261</v>
      </c>
      <c r="L33" s="902">
        <f t="shared" si="5"/>
        <v>34737</v>
      </c>
      <c r="M33" s="903">
        <f t="shared" si="1"/>
        <v>0.002792379954671756</v>
      </c>
      <c r="N33" s="902">
        <v>11344</v>
      </c>
      <c r="O33" s="902">
        <v>20868</v>
      </c>
      <c r="P33" s="902">
        <f t="shared" si="6"/>
        <v>32212</v>
      </c>
      <c r="Q33" s="904">
        <f t="shared" si="7"/>
        <v>0.07838693654538686</v>
      </c>
    </row>
    <row r="34" spans="1:17" s="905" customFormat="1" ht="18" customHeight="1">
      <c r="A34" s="900" t="s">
        <v>273</v>
      </c>
      <c r="B34" s="901">
        <v>2496</v>
      </c>
      <c r="C34" s="902">
        <v>2465</v>
      </c>
      <c r="D34" s="902">
        <f t="shared" si="2"/>
        <v>4961</v>
      </c>
      <c r="E34" s="903">
        <f t="shared" si="0"/>
        <v>0.0022081687555471283</v>
      </c>
      <c r="F34" s="901">
        <v>2084</v>
      </c>
      <c r="G34" s="902">
        <v>2210</v>
      </c>
      <c r="H34" s="902">
        <f t="shared" si="3"/>
        <v>4294</v>
      </c>
      <c r="I34" s="903">
        <f t="shared" si="4"/>
        <v>0.15533302282254313</v>
      </c>
      <c r="J34" s="901">
        <v>15584</v>
      </c>
      <c r="K34" s="902">
        <v>14054</v>
      </c>
      <c r="L34" s="902">
        <f t="shared" si="5"/>
        <v>29638</v>
      </c>
      <c r="M34" s="903">
        <f t="shared" si="1"/>
        <v>0.002382490056612877</v>
      </c>
      <c r="N34" s="902">
        <v>11721</v>
      </c>
      <c r="O34" s="902">
        <v>10959</v>
      </c>
      <c r="P34" s="902">
        <f t="shared" si="6"/>
        <v>22680</v>
      </c>
      <c r="Q34" s="904">
        <f t="shared" si="7"/>
        <v>0.30679012345679</v>
      </c>
    </row>
    <row r="35" spans="1:17" s="905" customFormat="1" ht="18" customHeight="1">
      <c r="A35" s="900" t="s">
        <v>274</v>
      </c>
      <c r="B35" s="901">
        <v>2340</v>
      </c>
      <c r="C35" s="902">
        <v>2227</v>
      </c>
      <c r="D35" s="902">
        <f t="shared" si="2"/>
        <v>4567</v>
      </c>
      <c r="E35" s="903">
        <f t="shared" si="0"/>
        <v>0.002032797159158181</v>
      </c>
      <c r="F35" s="901">
        <v>1508</v>
      </c>
      <c r="G35" s="902">
        <v>1474</v>
      </c>
      <c r="H35" s="902">
        <f t="shared" si="3"/>
        <v>2982</v>
      </c>
      <c r="I35" s="903">
        <f t="shared" si="4"/>
        <v>0.5315224681421864</v>
      </c>
      <c r="J35" s="901">
        <v>12997</v>
      </c>
      <c r="K35" s="902">
        <v>12737</v>
      </c>
      <c r="L35" s="902">
        <f t="shared" si="5"/>
        <v>25734</v>
      </c>
      <c r="M35" s="903">
        <f t="shared" si="1"/>
        <v>0.0020686618232294953</v>
      </c>
      <c r="N35" s="902">
        <v>8993</v>
      </c>
      <c r="O35" s="902">
        <v>8634</v>
      </c>
      <c r="P35" s="902">
        <f t="shared" si="6"/>
        <v>17627</v>
      </c>
      <c r="Q35" s="904">
        <f t="shared" si="7"/>
        <v>0.4599194417654735</v>
      </c>
    </row>
    <row r="36" spans="1:17" s="905" customFormat="1" ht="18" customHeight="1">
      <c r="A36" s="900" t="s">
        <v>275</v>
      </c>
      <c r="B36" s="901">
        <v>1837</v>
      </c>
      <c r="C36" s="902">
        <v>2295</v>
      </c>
      <c r="D36" s="902">
        <f aca="true" t="shared" si="8" ref="D36:D48">C36+B36</f>
        <v>4132</v>
      </c>
      <c r="E36" s="903">
        <f t="shared" si="0"/>
        <v>0.0018391762342109925</v>
      </c>
      <c r="F36" s="901">
        <v>1593</v>
      </c>
      <c r="G36" s="902">
        <v>2145</v>
      </c>
      <c r="H36" s="902">
        <f aca="true" t="shared" si="9" ref="H36:H48">G36+F36</f>
        <v>3738</v>
      </c>
      <c r="I36" s="903">
        <f aca="true" t="shared" si="10" ref="I36:I48">(D36/H36-1)</f>
        <v>0.10540395933654367</v>
      </c>
      <c r="J36" s="901">
        <v>11048</v>
      </c>
      <c r="K36" s="902">
        <v>13370</v>
      </c>
      <c r="L36" s="902">
        <f aca="true" t="shared" si="11" ref="L36:L48">K36+J36</f>
        <v>24418</v>
      </c>
      <c r="M36" s="903">
        <f t="shared" si="1"/>
        <v>0.0019628734125910394</v>
      </c>
      <c r="N36" s="902">
        <v>9606</v>
      </c>
      <c r="O36" s="902">
        <v>12505</v>
      </c>
      <c r="P36" s="902">
        <f aca="true" t="shared" si="12" ref="P36:P48">O36+N36</f>
        <v>22111</v>
      </c>
      <c r="Q36" s="904">
        <f aca="true" t="shared" si="13" ref="Q36:Q48">(L36/P36-1)</f>
        <v>0.10433720772466204</v>
      </c>
    </row>
    <row r="37" spans="1:17" s="905" customFormat="1" ht="18" customHeight="1">
      <c r="A37" s="900" t="s">
        <v>276</v>
      </c>
      <c r="B37" s="901">
        <v>1953</v>
      </c>
      <c r="C37" s="902">
        <v>2066</v>
      </c>
      <c r="D37" s="902">
        <f t="shared" si="8"/>
        <v>4019</v>
      </c>
      <c r="E37" s="903">
        <f t="shared" si="0"/>
        <v>0.0017888793042821827</v>
      </c>
      <c r="F37" s="901">
        <v>2108</v>
      </c>
      <c r="G37" s="902">
        <v>2244</v>
      </c>
      <c r="H37" s="902">
        <f t="shared" si="9"/>
        <v>4352</v>
      </c>
      <c r="I37" s="903">
        <f t="shared" si="10"/>
        <v>-0.07651654411764708</v>
      </c>
      <c r="J37" s="901">
        <v>12571</v>
      </c>
      <c r="K37" s="902">
        <v>12194</v>
      </c>
      <c r="L37" s="902">
        <f t="shared" si="11"/>
        <v>24765</v>
      </c>
      <c r="M37" s="903">
        <f t="shared" si="1"/>
        <v>0.001990767469195556</v>
      </c>
      <c r="N37" s="902">
        <v>13111</v>
      </c>
      <c r="O37" s="902">
        <v>13180</v>
      </c>
      <c r="P37" s="902">
        <f t="shared" si="12"/>
        <v>26291</v>
      </c>
      <c r="Q37" s="904">
        <f t="shared" si="13"/>
        <v>-0.05804267620098136</v>
      </c>
    </row>
    <row r="38" spans="1:17" s="905" customFormat="1" ht="18" customHeight="1">
      <c r="A38" s="900" t="s">
        <v>277</v>
      </c>
      <c r="B38" s="901">
        <v>2025</v>
      </c>
      <c r="C38" s="902">
        <v>1785</v>
      </c>
      <c r="D38" s="902">
        <f t="shared" si="8"/>
        <v>3810</v>
      </c>
      <c r="E38" s="903">
        <f t="shared" si="0"/>
        <v>0.0016958522391926141</v>
      </c>
      <c r="F38" s="901">
        <v>1616</v>
      </c>
      <c r="G38" s="902">
        <v>1542</v>
      </c>
      <c r="H38" s="902">
        <f t="shared" si="9"/>
        <v>3158</v>
      </c>
      <c r="I38" s="903">
        <f t="shared" si="10"/>
        <v>0.2064597846738443</v>
      </c>
      <c r="J38" s="901">
        <v>11150</v>
      </c>
      <c r="K38" s="902">
        <v>9558</v>
      </c>
      <c r="L38" s="902">
        <f t="shared" si="11"/>
        <v>20708</v>
      </c>
      <c r="M38" s="903">
        <f t="shared" si="1"/>
        <v>0.0016646401272805</v>
      </c>
      <c r="N38" s="902">
        <v>9735</v>
      </c>
      <c r="O38" s="902">
        <v>8064</v>
      </c>
      <c r="P38" s="902">
        <f t="shared" si="12"/>
        <v>17799</v>
      </c>
      <c r="Q38" s="904">
        <f t="shared" si="13"/>
        <v>0.16343614809820783</v>
      </c>
    </row>
    <row r="39" spans="1:17" s="905" customFormat="1" ht="18" customHeight="1">
      <c r="A39" s="900" t="s">
        <v>278</v>
      </c>
      <c r="B39" s="901">
        <v>1191</v>
      </c>
      <c r="C39" s="902">
        <v>1101</v>
      </c>
      <c r="D39" s="902">
        <f t="shared" si="8"/>
        <v>2292</v>
      </c>
      <c r="E39" s="903">
        <f t="shared" si="0"/>
        <v>0.0010201819769631159</v>
      </c>
      <c r="F39" s="901">
        <v>1061</v>
      </c>
      <c r="G39" s="902">
        <v>1053</v>
      </c>
      <c r="H39" s="902">
        <f t="shared" si="9"/>
        <v>2114</v>
      </c>
      <c r="I39" s="903">
        <f t="shared" si="10"/>
        <v>0.0842005676442763</v>
      </c>
      <c r="J39" s="901">
        <v>6971</v>
      </c>
      <c r="K39" s="902">
        <v>6590</v>
      </c>
      <c r="L39" s="902">
        <f t="shared" si="11"/>
        <v>13561</v>
      </c>
      <c r="M39" s="903">
        <f t="shared" si="1"/>
        <v>0.0010901190248237811</v>
      </c>
      <c r="N39" s="902">
        <v>6778</v>
      </c>
      <c r="O39" s="902">
        <v>6534</v>
      </c>
      <c r="P39" s="902">
        <f t="shared" si="12"/>
        <v>13312</v>
      </c>
      <c r="Q39" s="904">
        <f t="shared" si="13"/>
        <v>0.01870492788461542</v>
      </c>
    </row>
    <row r="40" spans="1:17" s="905" customFormat="1" ht="18" customHeight="1">
      <c r="A40" s="900" t="s">
        <v>279</v>
      </c>
      <c r="B40" s="901">
        <v>1168</v>
      </c>
      <c r="C40" s="902">
        <v>816</v>
      </c>
      <c r="D40" s="902">
        <f t="shared" si="8"/>
        <v>1984</v>
      </c>
      <c r="E40" s="903">
        <f t="shared" si="0"/>
        <v>0.0008830894599890147</v>
      </c>
      <c r="F40" s="901">
        <v>1009</v>
      </c>
      <c r="G40" s="902">
        <v>809</v>
      </c>
      <c r="H40" s="902">
        <f t="shared" si="9"/>
        <v>1818</v>
      </c>
      <c r="I40" s="903">
        <f t="shared" si="10"/>
        <v>0.09130913091309134</v>
      </c>
      <c r="J40" s="901">
        <v>6830</v>
      </c>
      <c r="K40" s="902">
        <v>5124</v>
      </c>
      <c r="L40" s="902">
        <f t="shared" si="11"/>
        <v>11954</v>
      </c>
      <c r="M40" s="903">
        <f t="shared" si="1"/>
        <v>0.0009609381920760621</v>
      </c>
      <c r="N40" s="902">
        <v>6171</v>
      </c>
      <c r="O40" s="902">
        <v>4588</v>
      </c>
      <c r="P40" s="902">
        <f t="shared" si="12"/>
        <v>10759</v>
      </c>
      <c r="Q40" s="904">
        <f t="shared" si="13"/>
        <v>0.11106980202621064</v>
      </c>
    </row>
    <row r="41" spans="1:17" s="905" customFormat="1" ht="18" customHeight="1">
      <c r="A41" s="900" t="s">
        <v>280</v>
      </c>
      <c r="B41" s="901">
        <v>675</v>
      </c>
      <c r="C41" s="902">
        <v>851</v>
      </c>
      <c r="D41" s="902">
        <f t="shared" si="8"/>
        <v>1526</v>
      </c>
      <c r="E41" s="903">
        <f t="shared" si="0"/>
        <v>0.0006792311068262281</v>
      </c>
      <c r="F41" s="901">
        <v>904</v>
      </c>
      <c r="G41" s="902">
        <v>1115</v>
      </c>
      <c r="H41" s="902">
        <f t="shared" si="9"/>
        <v>2019</v>
      </c>
      <c r="I41" s="903">
        <f t="shared" si="10"/>
        <v>-0.24418028727092622</v>
      </c>
      <c r="J41" s="901">
        <v>4673</v>
      </c>
      <c r="K41" s="902">
        <v>4698</v>
      </c>
      <c r="L41" s="902">
        <f t="shared" si="11"/>
        <v>9371</v>
      </c>
      <c r="M41" s="903">
        <f t="shared" si="1"/>
        <v>0.0007533003009824978</v>
      </c>
      <c r="N41" s="902">
        <v>5691</v>
      </c>
      <c r="O41" s="902">
        <v>5562</v>
      </c>
      <c r="P41" s="902">
        <f t="shared" si="12"/>
        <v>11253</v>
      </c>
      <c r="Q41" s="904">
        <f t="shared" si="13"/>
        <v>-0.16724429041144584</v>
      </c>
    </row>
    <row r="42" spans="1:17" s="905" customFormat="1" ht="18" customHeight="1">
      <c r="A42" s="900" t="s">
        <v>281</v>
      </c>
      <c r="B42" s="901">
        <v>1009</v>
      </c>
      <c r="C42" s="902">
        <v>477</v>
      </c>
      <c r="D42" s="902">
        <f t="shared" si="8"/>
        <v>1486</v>
      </c>
      <c r="E42" s="903">
        <f t="shared" si="0"/>
        <v>0.0006614268838425787</v>
      </c>
      <c r="F42" s="901">
        <v>1010</v>
      </c>
      <c r="G42" s="902">
        <v>547</v>
      </c>
      <c r="H42" s="902">
        <f t="shared" si="9"/>
        <v>1557</v>
      </c>
      <c r="I42" s="903">
        <f t="shared" si="10"/>
        <v>-0.0456005138086063</v>
      </c>
      <c r="J42" s="901">
        <v>5095</v>
      </c>
      <c r="K42" s="902">
        <v>3131</v>
      </c>
      <c r="L42" s="902">
        <f t="shared" si="11"/>
        <v>8226</v>
      </c>
      <c r="M42" s="903">
        <f t="shared" si="1"/>
        <v>0.0006612579528206197</v>
      </c>
      <c r="N42" s="902">
        <v>4817</v>
      </c>
      <c r="O42" s="902">
        <v>3480</v>
      </c>
      <c r="P42" s="902">
        <f t="shared" si="12"/>
        <v>8297</v>
      </c>
      <c r="Q42" s="904">
        <f t="shared" si="13"/>
        <v>-0.008557309871037755</v>
      </c>
    </row>
    <row r="43" spans="1:17" s="905" customFormat="1" ht="18" customHeight="1">
      <c r="A43" s="900" t="s">
        <v>282</v>
      </c>
      <c r="B43" s="901">
        <v>808</v>
      </c>
      <c r="C43" s="902">
        <v>642</v>
      </c>
      <c r="D43" s="902">
        <f t="shared" si="8"/>
        <v>1450</v>
      </c>
      <c r="E43" s="903">
        <f t="shared" si="0"/>
        <v>0.0006454030831572941</v>
      </c>
      <c r="F43" s="901">
        <v>918</v>
      </c>
      <c r="G43" s="902">
        <v>726</v>
      </c>
      <c r="H43" s="902">
        <f t="shared" si="9"/>
        <v>1644</v>
      </c>
      <c r="I43" s="903">
        <f t="shared" si="10"/>
        <v>-0.11800486618004868</v>
      </c>
      <c r="J43" s="901">
        <v>5313</v>
      </c>
      <c r="K43" s="902">
        <v>4600</v>
      </c>
      <c r="L43" s="902">
        <f t="shared" si="11"/>
        <v>9913</v>
      </c>
      <c r="M43" s="903">
        <f t="shared" si="1"/>
        <v>0.0007968696919901292</v>
      </c>
      <c r="N43" s="902">
        <v>5123</v>
      </c>
      <c r="O43" s="902">
        <v>4382</v>
      </c>
      <c r="P43" s="902">
        <f t="shared" si="12"/>
        <v>9505</v>
      </c>
      <c r="Q43" s="904">
        <f t="shared" si="13"/>
        <v>0.04292477643345616</v>
      </c>
    </row>
    <row r="44" spans="1:17" s="905" customFormat="1" ht="18" customHeight="1">
      <c r="A44" s="900" t="s">
        <v>283</v>
      </c>
      <c r="B44" s="901">
        <v>860</v>
      </c>
      <c r="C44" s="902">
        <v>532</v>
      </c>
      <c r="D44" s="902">
        <f t="shared" si="8"/>
        <v>1392</v>
      </c>
      <c r="E44" s="903">
        <f t="shared" si="0"/>
        <v>0.0006195869598310023</v>
      </c>
      <c r="F44" s="901">
        <v>1048</v>
      </c>
      <c r="G44" s="902">
        <v>850</v>
      </c>
      <c r="H44" s="902">
        <f t="shared" si="9"/>
        <v>1898</v>
      </c>
      <c r="I44" s="903">
        <f t="shared" si="10"/>
        <v>-0.26659641728134875</v>
      </c>
      <c r="J44" s="901">
        <v>6032</v>
      </c>
      <c r="K44" s="902">
        <v>4401</v>
      </c>
      <c r="L44" s="902">
        <f t="shared" si="11"/>
        <v>10433</v>
      </c>
      <c r="M44" s="903">
        <f t="shared" si="1"/>
        <v>0.0008386705837317681</v>
      </c>
      <c r="N44" s="902">
        <v>5524</v>
      </c>
      <c r="O44" s="902">
        <v>4383</v>
      </c>
      <c r="P44" s="902">
        <f t="shared" si="12"/>
        <v>9907</v>
      </c>
      <c r="Q44" s="904">
        <f t="shared" si="13"/>
        <v>0.05309377208034727</v>
      </c>
    </row>
    <row r="45" spans="1:17" s="905" customFormat="1" ht="18" customHeight="1">
      <c r="A45" s="900" t="s">
        <v>284</v>
      </c>
      <c r="B45" s="901">
        <v>744</v>
      </c>
      <c r="C45" s="902">
        <v>501</v>
      </c>
      <c r="D45" s="902">
        <f t="shared" si="8"/>
        <v>1245</v>
      </c>
      <c r="E45" s="903">
        <f t="shared" si="0"/>
        <v>0.0005541564403660905</v>
      </c>
      <c r="F45" s="901">
        <v>484</v>
      </c>
      <c r="G45" s="902">
        <v>199</v>
      </c>
      <c r="H45" s="902">
        <f t="shared" si="9"/>
        <v>683</v>
      </c>
      <c r="I45" s="903">
        <f t="shared" si="10"/>
        <v>0.8228404099560762</v>
      </c>
      <c r="J45" s="901">
        <v>3632</v>
      </c>
      <c r="K45" s="902">
        <v>2180</v>
      </c>
      <c r="L45" s="902">
        <f t="shared" si="11"/>
        <v>5812</v>
      </c>
      <c r="M45" s="903">
        <f t="shared" si="1"/>
        <v>0.00046720535154308793</v>
      </c>
      <c r="N45" s="902">
        <v>3125</v>
      </c>
      <c r="O45" s="902">
        <v>1623</v>
      </c>
      <c r="P45" s="902">
        <f t="shared" si="12"/>
        <v>4748</v>
      </c>
      <c r="Q45" s="904">
        <f t="shared" si="13"/>
        <v>0.22409435551811296</v>
      </c>
    </row>
    <row r="46" spans="1:17" s="905" customFormat="1" ht="18" customHeight="1">
      <c r="A46" s="900" t="s">
        <v>285</v>
      </c>
      <c r="B46" s="901">
        <v>459</v>
      </c>
      <c r="C46" s="902">
        <v>677</v>
      </c>
      <c r="D46" s="902">
        <f t="shared" si="8"/>
        <v>1136</v>
      </c>
      <c r="E46" s="903">
        <f t="shared" si="0"/>
        <v>0.0005056399327356456</v>
      </c>
      <c r="F46" s="901">
        <v>437</v>
      </c>
      <c r="G46" s="902">
        <v>428</v>
      </c>
      <c r="H46" s="902">
        <f t="shared" si="9"/>
        <v>865</v>
      </c>
      <c r="I46" s="903">
        <f t="shared" si="10"/>
        <v>0.3132947976878613</v>
      </c>
      <c r="J46" s="901">
        <v>2830</v>
      </c>
      <c r="K46" s="902">
        <v>2853</v>
      </c>
      <c r="L46" s="902">
        <f t="shared" si="11"/>
        <v>5683</v>
      </c>
      <c r="M46" s="903">
        <f t="shared" si="1"/>
        <v>0.00045683551493795057</v>
      </c>
      <c r="N46" s="902">
        <v>2580</v>
      </c>
      <c r="O46" s="902">
        <v>2513</v>
      </c>
      <c r="P46" s="902">
        <f t="shared" si="12"/>
        <v>5093</v>
      </c>
      <c r="Q46" s="904">
        <f t="shared" si="13"/>
        <v>0.1158452778323189</v>
      </c>
    </row>
    <row r="47" spans="1:17" s="905" customFormat="1" ht="18" customHeight="1">
      <c r="A47" s="900" t="s">
        <v>286</v>
      </c>
      <c r="B47" s="901">
        <v>574</v>
      </c>
      <c r="C47" s="902">
        <v>428</v>
      </c>
      <c r="D47" s="902">
        <f t="shared" si="8"/>
        <v>1002</v>
      </c>
      <c r="E47" s="903">
        <f t="shared" si="0"/>
        <v>0.00044599578574041975</v>
      </c>
      <c r="F47" s="901">
        <v>320</v>
      </c>
      <c r="G47" s="902">
        <v>68</v>
      </c>
      <c r="H47" s="902">
        <f t="shared" si="9"/>
        <v>388</v>
      </c>
      <c r="I47" s="903">
        <f t="shared" si="10"/>
        <v>1.5824742268041239</v>
      </c>
      <c r="J47" s="901">
        <v>2675</v>
      </c>
      <c r="K47" s="902">
        <v>2193</v>
      </c>
      <c r="L47" s="902">
        <f t="shared" si="11"/>
        <v>4868</v>
      </c>
      <c r="M47" s="903">
        <f t="shared" si="1"/>
        <v>0.00039132065576595875</v>
      </c>
      <c r="N47" s="902">
        <v>1977</v>
      </c>
      <c r="O47" s="902">
        <v>640</v>
      </c>
      <c r="P47" s="902">
        <f t="shared" si="12"/>
        <v>2617</v>
      </c>
      <c r="Q47" s="904">
        <f t="shared" si="13"/>
        <v>0.8601452044325564</v>
      </c>
    </row>
    <row r="48" spans="1:17" s="905" customFormat="1" ht="18" customHeight="1">
      <c r="A48" s="900" t="s">
        <v>287</v>
      </c>
      <c r="B48" s="901">
        <v>473</v>
      </c>
      <c r="C48" s="902">
        <v>433</v>
      </c>
      <c r="D48" s="902">
        <f t="shared" si="8"/>
        <v>906</v>
      </c>
      <c r="E48" s="903">
        <f t="shared" si="0"/>
        <v>0.000403265650579661</v>
      </c>
      <c r="F48" s="901">
        <v>371</v>
      </c>
      <c r="G48" s="902">
        <v>353</v>
      </c>
      <c r="H48" s="902">
        <f t="shared" si="9"/>
        <v>724</v>
      </c>
      <c r="I48" s="903">
        <f t="shared" si="10"/>
        <v>0.25138121546961334</v>
      </c>
      <c r="J48" s="901">
        <v>2512</v>
      </c>
      <c r="K48" s="902">
        <v>2392</v>
      </c>
      <c r="L48" s="902">
        <f t="shared" si="11"/>
        <v>4904</v>
      </c>
      <c r="M48" s="903">
        <f t="shared" si="1"/>
        <v>0.0003942145636557645</v>
      </c>
      <c r="N48" s="902">
        <v>2154</v>
      </c>
      <c r="O48" s="902">
        <v>2054</v>
      </c>
      <c r="P48" s="902">
        <f t="shared" si="12"/>
        <v>4208</v>
      </c>
      <c r="Q48" s="904">
        <f t="shared" si="13"/>
        <v>0.16539923954372626</v>
      </c>
    </row>
    <row r="49" spans="1:17" s="905" customFormat="1" ht="18" customHeight="1" thickBot="1">
      <c r="A49" s="906" t="s">
        <v>218</v>
      </c>
      <c r="B49" s="907">
        <v>3083</v>
      </c>
      <c r="C49" s="908">
        <v>2567</v>
      </c>
      <c r="D49" s="908">
        <f>C49+B49</f>
        <v>5650</v>
      </c>
      <c r="E49" s="909">
        <f t="shared" si="0"/>
        <v>0.0025148464964404905</v>
      </c>
      <c r="F49" s="907">
        <v>3896</v>
      </c>
      <c r="G49" s="908">
        <v>3390</v>
      </c>
      <c r="H49" s="908">
        <f>G49+F49</f>
        <v>7286</v>
      </c>
      <c r="I49" s="909">
        <f>(D49/H49-1)</f>
        <v>-0.22454021410925062</v>
      </c>
      <c r="J49" s="907">
        <v>20234</v>
      </c>
      <c r="K49" s="908">
        <v>16505</v>
      </c>
      <c r="L49" s="908">
        <f>K49+J49</f>
        <v>36739</v>
      </c>
      <c r="M49" s="909">
        <f t="shared" si="1"/>
        <v>0.0029533133878770663</v>
      </c>
      <c r="N49" s="907">
        <v>22267</v>
      </c>
      <c r="O49" s="908">
        <v>18386</v>
      </c>
      <c r="P49" s="908">
        <f>O49+N49</f>
        <v>40653</v>
      </c>
      <c r="Q49" s="910">
        <f>(L49/P49-1)</f>
        <v>-0.09627825744717489</v>
      </c>
    </row>
    <row r="50" ht="15" thickTop="1">
      <c r="A50" s="282" t="s">
        <v>288</v>
      </c>
    </row>
    <row r="51" spans="1:5" ht="13.5">
      <c r="A51" s="911" t="s">
        <v>289</v>
      </c>
      <c r="B51" s="912"/>
      <c r="C51" s="912"/>
      <c r="D51" s="912"/>
      <c r="E51" s="912"/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50:Q65536 I50:I65536 Q3:Q6 I3:I6">
    <cfRule type="cellIs" priority="1" dxfId="0" operator="lessThan" stopIfTrue="1">
      <formula>0</formula>
    </cfRule>
  </conditionalFormatting>
  <conditionalFormatting sqref="I7:I49 Q7:Q4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Q49"/>
  <sheetViews>
    <sheetView showGridLines="0" zoomScale="88" zoomScaleNormal="88" zoomScalePageLayoutView="0" workbookViewId="0" topLeftCell="A1">
      <selection activeCell="K18" sqref="K18"/>
    </sheetView>
  </sheetViews>
  <sheetFormatPr defaultColWidth="9.140625" defaultRowHeight="12.75"/>
  <cols>
    <col min="1" max="1" width="29.57421875" style="913" customWidth="1"/>
    <col min="2" max="2" width="7.00390625" style="913" customWidth="1"/>
    <col min="3" max="3" width="9.28125" style="913" customWidth="1"/>
    <col min="4" max="4" width="8.57421875" style="913" customWidth="1"/>
    <col min="5" max="5" width="10.57421875" style="913" customWidth="1"/>
    <col min="6" max="6" width="8.00390625" style="913" customWidth="1"/>
    <col min="7" max="7" width="8.8515625" style="913" customWidth="1"/>
    <col min="8" max="8" width="8.57421875" style="913" customWidth="1"/>
    <col min="9" max="9" width="9.8515625" style="913" customWidth="1"/>
    <col min="10" max="10" width="8.28125" style="913" customWidth="1"/>
    <col min="11" max="11" width="9.00390625" style="913" customWidth="1"/>
    <col min="12" max="12" width="9.421875" style="913" customWidth="1"/>
    <col min="13" max="13" width="10.00390625" style="913" customWidth="1"/>
    <col min="14" max="14" width="9.7109375" style="913" customWidth="1"/>
    <col min="15" max="15" width="10.00390625" style="913" customWidth="1"/>
    <col min="16" max="16" width="9.28125" style="913" customWidth="1"/>
    <col min="17" max="17" width="9.7109375" style="913" customWidth="1"/>
    <col min="18" max="16384" width="9.140625" style="913" customWidth="1"/>
  </cols>
  <sheetData>
    <row r="1" spans="16:17" ht="18.75" thickBot="1">
      <c r="P1" s="914" t="s">
        <v>0</v>
      </c>
      <c r="Q1" s="915"/>
    </row>
    <row r="2" ht="3.75" customHeight="1" thickBot="1"/>
    <row r="3" spans="1:17" ht="24" customHeight="1" thickBot="1" thickTop="1">
      <c r="A3" s="916" t="s">
        <v>290</v>
      </c>
      <c r="B3" s="917"/>
      <c r="C3" s="917"/>
      <c r="D3" s="917"/>
      <c r="E3" s="917"/>
      <c r="F3" s="917"/>
      <c r="G3" s="917"/>
      <c r="H3" s="917"/>
      <c r="I3" s="917"/>
      <c r="J3" s="917"/>
      <c r="K3" s="917"/>
      <c r="L3" s="917"/>
      <c r="M3" s="917"/>
      <c r="N3" s="917"/>
      <c r="O3" s="917"/>
      <c r="P3" s="917"/>
      <c r="Q3" s="918"/>
    </row>
    <row r="4" spans="1:17" ht="15.75" customHeight="1" thickBot="1">
      <c r="A4" s="919" t="s">
        <v>246</v>
      </c>
      <c r="B4" s="920" t="s">
        <v>39</v>
      </c>
      <c r="C4" s="921"/>
      <c r="D4" s="921"/>
      <c r="E4" s="921"/>
      <c r="F4" s="921"/>
      <c r="G4" s="921"/>
      <c r="H4" s="921"/>
      <c r="I4" s="922"/>
      <c r="J4" s="920" t="s">
        <v>40</v>
      </c>
      <c r="K4" s="921"/>
      <c r="L4" s="921"/>
      <c r="M4" s="921"/>
      <c r="N4" s="921"/>
      <c r="O4" s="921"/>
      <c r="P4" s="921"/>
      <c r="Q4" s="923"/>
    </row>
    <row r="5" spans="1:17" s="932" customFormat="1" ht="26.25" customHeight="1">
      <c r="A5" s="924"/>
      <c r="B5" s="925" t="s">
        <v>41</v>
      </c>
      <c r="C5" s="926"/>
      <c r="D5" s="926"/>
      <c r="E5" s="927" t="s">
        <v>42</v>
      </c>
      <c r="F5" s="925" t="s">
        <v>43</v>
      </c>
      <c r="G5" s="926"/>
      <c r="H5" s="926"/>
      <c r="I5" s="928" t="s">
        <v>44</v>
      </c>
      <c r="J5" s="929" t="s">
        <v>206</v>
      </c>
      <c r="K5" s="930"/>
      <c r="L5" s="930"/>
      <c r="M5" s="927" t="s">
        <v>42</v>
      </c>
      <c r="N5" s="929" t="s">
        <v>207</v>
      </c>
      <c r="O5" s="930"/>
      <c r="P5" s="930"/>
      <c r="Q5" s="931" t="s">
        <v>44</v>
      </c>
    </row>
    <row r="6" spans="1:17" s="939" customFormat="1" ht="14.25" thickBot="1">
      <c r="A6" s="933"/>
      <c r="B6" s="934" t="s">
        <v>14</v>
      </c>
      <c r="C6" s="935" t="s">
        <v>15</v>
      </c>
      <c r="D6" s="935" t="s">
        <v>13</v>
      </c>
      <c r="E6" s="936"/>
      <c r="F6" s="934" t="s">
        <v>14</v>
      </c>
      <c r="G6" s="935" t="s">
        <v>15</v>
      </c>
      <c r="H6" s="935" t="s">
        <v>13</v>
      </c>
      <c r="I6" s="937"/>
      <c r="J6" s="934" t="s">
        <v>14</v>
      </c>
      <c r="K6" s="935" t="s">
        <v>15</v>
      </c>
      <c r="L6" s="935" t="s">
        <v>13</v>
      </c>
      <c r="M6" s="936"/>
      <c r="N6" s="934" t="s">
        <v>14</v>
      </c>
      <c r="O6" s="935" t="s">
        <v>15</v>
      </c>
      <c r="P6" s="935" t="s">
        <v>13</v>
      </c>
      <c r="Q6" s="938"/>
    </row>
    <row r="7" spans="1:17" s="946" customFormat="1" ht="18" customHeight="1" thickBot="1" thickTop="1">
      <c r="A7" s="940" t="s">
        <v>4</v>
      </c>
      <c r="B7" s="941">
        <f>SUM(B8:B47)</f>
        <v>8545.663000000004</v>
      </c>
      <c r="C7" s="942">
        <f>SUM(C8:C47)</f>
        <v>8545.662999999997</v>
      </c>
      <c r="D7" s="943">
        <f aca="true" t="shared" si="0" ref="D7:D47">C7+B7</f>
        <v>17091.326</v>
      </c>
      <c r="E7" s="944">
        <f aca="true" t="shared" si="1" ref="E7:E47">D7/$D$7</f>
        <v>1</v>
      </c>
      <c r="F7" s="941">
        <f>SUM(F8:F47)</f>
        <v>7728.8960000000025</v>
      </c>
      <c r="G7" s="942">
        <f>SUM(G8:G47)</f>
        <v>7728.896000000002</v>
      </c>
      <c r="H7" s="943">
        <f aca="true" t="shared" si="2" ref="H7:H47">G7+F7</f>
        <v>15457.792000000005</v>
      </c>
      <c r="I7" s="944">
        <f aca="true" t="shared" si="3" ref="I7:I47">(D7/H7-1)</f>
        <v>0.10567705918154391</v>
      </c>
      <c r="J7" s="941">
        <f>SUM(J8:J47)</f>
        <v>48768.32799999999</v>
      </c>
      <c r="K7" s="942">
        <f>SUM(K8:K47)</f>
        <v>48768.327999999994</v>
      </c>
      <c r="L7" s="943">
        <f aca="true" t="shared" si="4" ref="L7:L47">K7+J7</f>
        <v>97536.65599999999</v>
      </c>
      <c r="M7" s="944">
        <f aca="true" t="shared" si="5" ref="M7:M47">L7/$L$7</f>
        <v>1</v>
      </c>
      <c r="N7" s="941">
        <f>SUM(N8:N47)</f>
        <v>45992.61600000003</v>
      </c>
      <c r="O7" s="942">
        <f>SUM(O8:O47)</f>
        <v>45992.61600000001</v>
      </c>
      <c r="P7" s="943">
        <f aca="true" t="shared" si="6" ref="P7:P47">O7+N7</f>
        <v>91985.23200000005</v>
      </c>
      <c r="Q7" s="945">
        <f aca="true" t="shared" si="7" ref="Q7:Q47">(L7/P7-1)</f>
        <v>0.060351252905465724</v>
      </c>
    </row>
    <row r="8" spans="1:17" s="952" customFormat="1" ht="18" customHeight="1" thickTop="1">
      <c r="A8" s="947" t="s">
        <v>247</v>
      </c>
      <c r="B8" s="948">
        <v>3530.8129999999996</v>
      </c>
      <c r="C8" s="949">
        <v>3073.033000000001</v>
      </c>
      <c r="D8" s="949">
        <f t="shared" si="0"/>
        <v>6603.8460000000005</v>
      </c>
      <c r="E8" s="950">
        <f t="shared" si="1"/>
        <v>0.3863858193331518</v>
      </c>
      <c r="F8" s="948">
        <v>2635.018</v>
      </c>
      <c r="G8" s="949">
        <v>2900.0040000000013</v>
      </c>
      <c r="H8" s="949">
        <f t="shared" si="2"/>
        <v>5535.022000000001</v>
      </c>
      <c r="I8" s="950">
        <f t="shared" si="3"/>
        <v>0.19310203283744842</v>
      </c>
      <c r="J8" s="948">
        <v>19358.698999999993</v>
      </c>
      <c r="K8" s="949">
        <v>17905.242999999995</v>
      </c>
      <c r="L8" s="949">
        <f t="shared" si="4"/>
        <v>37263.94199999999</v>
      </c>
      <c r="M8" s="950">
        <f t="shared" si="5"/>
        <v>0.3820506415557244</v>
      </c>
      <c r="N8" s="948">
        <v>15889.07800000001</v>
      </c>
      <c r="O8" s="949">
        <v>16388.315000000002</v>
      </c>
      <c r="P8" s="949">
        <f t="shared" si="6"/>
        <v>32277.39300000001</v>
      </c>
      <c r="Q8" s="951">
        <f t="shared" si="7"/>
        <v>0.15449045094812885</v>
      </c>
    </row>
    <row r="9" spans="1:17" s="952" customFormat="1" ht="18" customHeight="1">
      <c r="A9" s="947" t="s">
        <v>248</v>
      </c>
      <c r="B9" s="948">
        <v>775.965</v>
      </c>
      <c r="C9" s="949">
        <v>711.862</v>
      </c>
      <c r="D9" s="949">
        <f t="shared" si="0"/>
        <v>1487.827</v>
      </c>
      <c r="E9" s="950">
        <f t="shared" si="1"/>
        <v>0.08705158394380869</v>
      </c>
      <c r="F9" s="948">
        <v>612.529</v>
      </c>
      <c r="G9" s="949">
        <v>634.595</v>
      </c>
      <c r="H9" s="949">
        <f t="shared" si="2"/>
        <v>1247.124</v>
      </c>
      <c r="I9" s="950">
        <f t="shared" si="3"/>
        <v>0.1930064692845299</v>
      </c>
      <c r="J9" s="948">
        <v>4380.439000000002</v>
      </c>
      <c r="K9" s="949">
        <v>4115.188000000001</v>
      </c>
      <c r="L9" s="949">
        <f t="shared" si="4"/>
        <v>8495.627000000004</v>
      </c>
      <c r="M9" s="950">
        <f t="shared" si="5"/>
        <v>0.08710188916052243</v>
      </c>
      <c r="N9" s="948">
        <v>4717.778999999999</v>
      </c>
      <c r="O9" s="949">
        <v>4064.058999999997</v>
      </c>
      <c r="P9" s="949">
        <f t="shared" si="6"/>
        <v>8781.837999999996</v>
      </c>
      <c r="Q9" s="951">
        <f t="shared" si="7"/>
        <v>-0.03259124115020029</v>
      </c>
    </row>
    <row r="10" spans="1:17" s="952" customFormat="1" ht="18" customHeight="1">
      <c r="A10" s="947" t="s">
        <v>251</v>
      </c>
      <c r="B10" s="948">
        <v>624.403</v>
      </c>
      <c r="C10" s="949">
        <v>674.2679999999999</v>
      </c>
      <c r="D10" s="949">
        <f t="shared" si="0"/>
        <v>1298.6709999999998</v>
      </c>
      <c r="E10" s="950">
        <f t="shared" si="1"/>
        <v>0.07598421561908068</v>
      </c>
      <c r="F10" s="948">
        <v>548.4440000000001</v>
      </c>
      <c r="G10" s="949">
        <v>527.3720000000001</v>
      </c>
      <c r="H10" s="949">
        <f t="shared" si="2"/>
        <v>1075.8160000000003</v>
      </c>
      <c r="I10" s="950">
        <f t="shared" si="3"/>
        <v>0.2071497356425258</v>
      </c>
      <c r="J10" s="948">
        <v>3460.9670000000015</v>
      </c>
      <c r="K10" s="949">
        <v>3979.841000000001</v>
      </c>
      <c r="L10" s="949">
        <f t="shared" si="4"/>
        <v>7440.808000000003</v>
      </c>
      <c r="M10" s="950">
        <f t="shared" si="5"/>
        <v>0.07628729859264402</v>
      </c>
      <c r="N10" s="948">
        <v>2482.246000000001</v>
      </c>
      <c r="O10" s="949">
        <v>2357.7580000000007</v>
      </c>
      <c r="P10" s="949">
        <f t="shared" si="6"/>
        <v>4840.004000000002</v>
      </c>
      <c r="Q10" s="951">
        <f t="shared" si="7"/>
        <v>0.5373557542514429</v>
      </c>
    </row>
    <row r="11" spans="1:17" s="952" customFormat="1" ht="18" customHeight="1">
      <c r="A11" s="947" t="s">
        <v>266</v>
      </c>
      <c r="B11" s="948">
        <v>682.7280000000001</v>
      </c>
      <c r="C11" s="949">
        <v>489.35799999999995</v>
      </c>
      <c r="D11" s="949">
        <f t="shared" si="0"/>
        <v>1172.086</v>
      </c>
      <c r="E11" s="950">
        <f t="shared" si="1"/>
        <v>0.06857782713874862</v>
      </c>
      <c r="F11" s="948">
        <v>616.508</v>
      </c>
      <c r="G11" s="949">
        <v>372.57300000000004</v>
      </c>
      <c r="H11" s="949">
        <f t="shared" si="2"/>
        <v>989.0810000000001</v>
      </c>
      <c r="I11" s="950">
        <f t="shared" si="3"/>
        <v>0.1850252911541117</v>
      </c>
      <c r="J11" s="948">
        <v>3541.045000000001</v>
      </c>
      <c r="K11" s="949">
        <v>2702.26</v>
      </c>
      <c r="L11" s="949">
        <f t="shared" si="4"/>
        <v>6243.305000000001</v>
      </c>
      <c r="M11" s="950">
        <f t="shared" si="5"/>
        <v>0.06400983236497262</v>
      </c>
      <c r="N11" s="948">
        <v>3555.0150000000003</v>
      </c>
      <c r="O11" s="949">
        <v>2009.6920000000002</v>
      </c>
      <c r="P11" s="949">
        <f t="shared" si="6"/>
        <v>5564.707</v>
      </c>
      <c r="Q11" s="951">
        <f t="shared" si="7"/>
        <v>0.12194676197686616</v>
      </c>
    </row>
    <row r="12" spans="1:17" s="952" customFormat="1" ht="18" customHeight="1">
      <c r="A12" s="947" t="s">
        <v>249</v>
      </c>
      <c r="B12" s="948">
        <v>557.29</v>
      </c>
      <c r="C12" s="949">
        <v>596.61</v>
      </c>
      <c r="D12" s="949">
        <f t="shared" si="0"/>
        <v>1153.9</v>
      </c>
      <c r="E12" s="950">
        <f t="shared" si="1"/>
        <v>0.06751377862665542</v>
      </c>
      <c r="F12" s="948">
        <v>800.8130000000001</v>
      </c>
      <c r="G12" s="949">
        <v>667.369</v>
      </c>
      <c r="H12" s="949">
        <f t="shared" si="2"/>
        <v>1468.1820000000002</v>
      </c>
      <c r="I12" s="950">
        <f t="shared" si="3"/>
        <v>-0.21406201683442527</v>
      </c>
      <c r="J12" s="948">
        <v>3304.403999999998</v>
      </c>
      <c r="K12" s="949">
        <v>3107.0789999999997</v>
      </c>
      <c r="L12" s="949">
        <f t="shared" si="4"/>
        <v>6411.482999999998</v>
      </c>
      <c r="M12" s="950">
        <f t="shared" si="5"/>
        <v>0.06573408668019129</v>
      </c>
      <c r="N12" s="948">
        <v>4129.980999999999</v>
      </c>
      <c r="O12" s="949">
        <v>3705.3279999999995</v>
      </c>
      <c r="P12" s="949">
        <f t="shared" si="6"/>
        <v>7835.308999999998</v>
      </c>
      <c r="Q12" s="951">
        <f t="shared" si="7"/>
        <v>-0.18171918937721543</v>
      </c>
    </row>
    <row r="13" spans="1:17" s="952" customFormat="1" ht="18" customHeight="1">
      <c r="A13" s="947" t="s">
        <v>284</v>
      </c>
      <c r="B13" s="948">
        <v>84.53100000000002</v>
      </c>
      <c r="C13" s="949">
        <v>556.051</v>
      </c>
      <c r="D13" s="949">
        <f t="shared" si="0"/>
        <v>640.5820000000001</v>
      </c>
      <c r="E13" s="950">
        <f t="shared" si="1"/>
        <v>0.03747994743064406</v>
      </c>
      <c r="F13" s="948">
        <v>47.545</v>
      </c>
      <c r="G13" s="949">
        <v>297.6590000000001</v>
      </c>
      <c r="H13" s="949">
        <f t="shared" si="2"/>
        <v>345.2040000000001</v>
      </c>
      <c r="I13" s="950">
        <f t="shared" si="3"/>
        <v>0.855662159187031</v>
      </c>
      <c r="J13" s="948">
        <v>432.5439999999998</v>
      </c>
      <c r="K13" s="949">
        <v>3351.116999999999</v>
      </c>
      <c r="L13" s="949">
        <f t="shared" si="4"/>
        <v>3783.6609999999987</v>
      </c>
      <c r="M13" s="950">
        <f t="shared" si="5"/>
        <v>0.03879219521325397</v>
      </c>
      <c r="N13" s="948">
        <v>272.17100000000005</v>
      </c>
      <c r="O13" s="949">
        <v>1801.5010000000002</v>
      </c>
      <c r="P13" s="949">
        <f t="shared" si="6"/>
        <v>2073.6720000000005</v>
      </c>
      <c r="Q13" s="951">
        <f t="shared" si="7"/>
        <v>0.8246188403952013</v>
      </c>
    </row>
    <row r="14" spans="1:17" s="952" customFormat="1" ht="18" customHeight="1">
      <c r="A14" s="947" t="s">
        <v>272</v>
      </c>
      <c r="B14" s="948">
        <v>318.66400000000004</v>
      </c>
      <c r="C14" s="949">
        <v>256.77700000000004</v>
      </c>
      <c r="D14" s="949">
        <f t="shared" si="0"/>
        <v>575.441</v>
      </c>
      <c r="E14" s="950">
        <f t="shared" si="1"/>
        <v>0.03366859891385841</v>
      </c>
      <c r="F14" s="948">
        <v>172.322</v>
      </c>
      <c r="G14" s="949">
        <v>104.346</v>
      </c>
      <c r="H14" s="949">
        <f t="shared" si="2"/>
        <v>276.668</v>
      </c>
      <c r="I14" s="950">
        <f t="shared" si="3"/>
        <v>1.0798972053146731</v>
      </c>
      <c r="J14" s="948">
        <v>1216.004</v>
      </c>
      <c r="K14" s="949">
        <v>848.9439999999995</v>
      </c>
      <c r="L14" s="949">
        <f t="shared" si="4"/>
        <v>2064.9479999999994</v>
      </c>
      <c r="M14" s="950">
        <f t="shared" si="5"/>
        <v>0.021170994420805236</v>
      </c>
      <c r="N14" s="948">
        <v>985.8029999999995</v>
      </c>
      <c r="O14" s="949">
        <v>714.8459999999998</v>
      </c>
      <c r="P14" s="949">
        <f t="shared" si="6"/>
        <v>1700.6489999999994</v>
      </c>
      <c r="Q14" s="951">
        <f t="shared" si="7"/>
        <v>0.21421175092567601</v>
      </c>
    </row>
    <row r="15" spans="1:17" s="952" customFormat="1" ht="18" customHeight="1">
      <c r="A15" s="947" t="s">
        <v>256</v>
      </c>
      <c r="B15" s="948">
        <v>145.62800000000001</v>
      </c>
      <c r="C15" s="949">
        <v>365.23799999999994</v>
      </c>
      <c r="D15" s="949">
        <f t="shared" si="0"/>
        <v>510.866</v>
      </c>
      <c r="E15" s="950">
        <f t="shared" si="1"/>
        <v>0.029890366610525125</v>
      </c>
      <c r="F15" s="948">
        <v>186.27400000000003</v>
      </c>
      <c r="G15" s="949">
        <v>299.42600000000004</v>
      </c>
      <c r="H15" s="949">
        <f t="shared" si="2"/>
        <v>485.70000000000005</v>
      </c>
      <c r="I15" s="950">
        <f t="shared" si="3"/>
        <v>0.05181387687873151</v>
      </c>
      <c r="J15" s="948">
        <v>1054.14</v>
      </c>
      <c r="K15" s="949">
        <v>2023.0079999999998</v>
      </c>
      <c r="L15" s="949">
        <f t="shared" si="4"/>
        <v>3077.148</v>
      </c>
      <c r="M15" s="950">
        <f t="shared" si="5"/>
        <v>0.031548631316620085</v>
      </c>
      <c r="N15" s="948">
        <v>917.452</v>
      </c>
      <c r="O15" s="949">
        <v>1843.2159999999992</v>
      </c>
      <c r="P15" s="949">
        <f t="shared" si="6"/>
        <v>2760.667999999999</v>
      </c>
      <c r="Q15" s="951">
        <f t="shared" si="7"/>
        <v>0.11463892072498427</v>
      </c>
    </row>
    <row r="16" spans="1:17" s="952" customFormat="1" ht="18" customHeight="1">
      <c r="A16" s="947" t="s">
        <v>265</v>
      </c>
      <c r="B16" s="948">
        <v>240.434</v>
      </c>
      <c r="C16" s="949">
        <v>222.586</v>
      </c>
      <c r="D16" s="949">
        <f t="shared" si="0"/>
        <v>463.02</v>
      </c>
      <c r="E16" s="950">
        <f t="shared" si="1"/>
        <v>0.027090934898790178</v>
      </c>
      <c r="F16" s="948">
        <v>152.94199999999998</v>
      </c>
      <c r="G16" s="949">
        <v>127.06199999999998</v>
      </c>
      <c r="H16" s="949">
        <f t="shared" si="2"/>
        <v>280.00399999999996</v>
      </c>
      <c r="I16" s="950">
        <f t="shared" si="3"/>
        <v>0.6536192340109428</v>
      </c>
      <c r="J16" s="948">
        <v>1303.5389999999998</v>
      </c>
      <c r="K16" s="949">
        <v>1200.0809999999997</v>
      </c>
      <c r="L16" s="949">
        <f t="shared" si="4"/>
        <v>2503.6199999999994</v>
      </c>
      <c r="M16" s="950">
        <f t="shared" si="5"/>
        <v>0.025668503541888904</v>
      </c>
      <c r="N16" s="948">
        <v>1125.4969999999996</v>
      </c>
      <c r="O16" s="949">
        <v>1074.2689999999998</v>
      </c>
      <c r="P16" s="949">
        <f t="shared" si="6"/>
        <v>2199.7659999999996</v>
      </c>
      <c r="Q16" s="951">
        <f t="shared" si="7"/>
        <v>0.13813014657013523</v>
      </c>
    </row>
    <row r="17" spans="1:17" s="952" customFormat="1" ht="18" customHeight="1">
      <c r="A17" s="947" t="s">
        <v>285</v>
      </c>
      <c r="B17" s="948">
        <v>335.89599999999996</v>
      </c>
      <c r="C17" s="949">
        <v>83.95200000000001</v>
      </c>
      <c r="D17" s="949">
        <f t="shared" si="0"/>
        <v>419.84799999999996</v>
      </c>
      <c r="E17" s="950">
        <f t="shared" si="1"/>
        <v>0.024564975239486975</v>
      </c>
      <c r="F17" s="948">
        <v>225.39</v>
      </c>
      <c r="G17" s="949">
        <v>70.386</v>
      </c>
      <c r="H17" s="949">
        <f t="shared" si="2"/>
        <v>295.77599999999995</v>
      </c>
      <c r="I17" s="950">
        <f t="shared" si="3"/>
        <v>0.4194796061884669</v>
      </c>
      <c r="J17" s="948">
        <v>2747.3010000000004</v>
      </c>
      <c r="K17" s="949">
        <v>553.3239999999998</v>
      </c>
      <c r="L17" s="949">
        <f t="shared" si="4"/>
        <v>3300.625</v>
      </c>
      <c r="M17" s="950">
        <f t="shared" si="5"/>
        <v>0.0338398417103822</v>
      </c>
      <c r="N17" s="948">
        <v>1567.698</v>
      </c>
      <c r="O17" s="949">
        <v>528.1160000000001</v>
      </c>
      <c r="P17" s="949">
        <f t="shared" si="6"/>
        <v>2095.8140000000003</v>
      </c>
      <c r="Q17" s="951">
        <f t="shared" si="7"/>
        <v>0.5748654222178111</v>
      </c>
    </row>
    <row r="18" spans="1:17" s="952" customFormat="1" ht="18" customHeight="1">
      <c r="A18" s="947" t="s">
        <v>250</v>
      </c>
      <c r="B18" s="948">
        <v>138.207</v>
      </c>
      <c r="C18" s="949">
        <v>215.655</v>
      </c>
      <c r="D18" s="949">
        <f t="shared" si="0"/>
        <v>353.86199999999997</v>
      </c>
      <c r="E18" s="950">
        <f t="shared" si="1"/>
        <v>0.02070418643936696</v>
      </c>
      <c r="F18" s="948">
        <v>436.711</v>
      </c>
      <c r="G18" s="949">
        <v>208.05</v>
      </c>
      <c r="H18" s="949">
        <f t="shared" si="2"/>
        <v>644.761</v>
      </c>
      <c r="I18" s="950">
        <f t="shared" si="3"/>
        <v>-0.45117338052394607</v>
      </c>
      <c r="J18" s="948">
        <v>1410.5939999999994</v>
      </c>
      <c r="K18" s="949">
        <v>1398.0639999999996</v>
      </c>
      <c r="L18" s="949">
        <f t="shared" si="4"/>
        <v>2808.657999999999</v>
      </c>
      <c r="M18" s="950">
        <f t="shared" si="5"/>
        <v>0.02879592263241011</v>
      </c>
      <c r="N18" s="948">
        <v>1475.0059999999996</v>
      </c>
      <c r="O18" s="949">
        <v>1244.9829999999993</v>
      </c>
      <c r="P18" s="949">
        <f t="shared" si="6"/>
        <v>2719.9889999999987</v>
      </c>
      <c r="Q18" s="951">
        <f t="shared" si="7"/>
        <v>0.03259902889313171</v>
      </c>
    </row>
    <row r="19" spans="1:17" s="952" customFormat="1" ht="18" customHeight="1">
      <c r="A19" s="947" t="s">
        <v>253</v>
      </c>
      <c r="B19" s="948">
        <v>129.83100000000002</v>
      </c>
      <c r="C19" s="949">
        <v>52.641000000000005</v>
      </c>
      <c r="D19" s="949">
        <f t="shared" si="0"/>
        <v>182.47200000000004</v>
      </c>
      <c r="E19" s="950">
        <f t="shared" si="1"/>
        <v>0.010676292758092615</v>
      </c>
      <c r="F19" s="948">
        <v>197.945</v>
      </c>
      <c r="G19" s="949">
        <v>118.69</v>
      </c>
      <c r="H19" s="949">
        <f t="shared" si="2"/>
        <v>316.635</v>
      </c>
      <c r="I19" s="950">
        <f t="shared" si="3"/>
        <v>-0.42371500307925514</v>
      </c>
      <c r="J19" s="948">
        <v>758.6700000000005</v>
      </c>
      <c r="K19" s="949">
        <v>356.79400000000015</v>
      </c>
      <c r="L19" s="949">
        <f t="shared" si="4"/>
        <v>1115.4640000000006</v>
      </c>
      <c r="M19" s="950">
        <f t="shared" si="5"/>
        <v>0.011436356809279997</v>
      </c>
      <c r="N19" s="948">
        <v>1152.1059999999993</v>
      </c>
      <c r="O19" s="949">
        <v>724.1469999999996</v>
      </c>
      <c r="P19" s="949">
        <f t="shared" si="6"/>
        <v>1876.2529999999988</v>
      </c>
      <c r="Q19" s="951">
        <f t="shared" si="7"/>
        <v>-0.40548316245197136</v>
      </c>
    </row>
    <row r="20" spans="1:17" s="952" customFormat="1" ht="18" customHeight="1">
      <c r="A20" s="947" t="s">
        <v>291</v>
      </c>
      <c r="B20" s="948">
        <v>87.6</v>
      </c>
      <c r="C20" s="949">
        <v>76.1</v>
      </c>
      <c r="D20" s="949">
        <f t="shared" si="0"/>
        <v>163.7</v>
      </c>
      <c r="E20" s="950">
        <f t="shared" si="1"/>
        <v>0.009577957848326104</v>
      </c>
      <c r="F20" s="948">
        <v>140.8</v>
      </c>
      <c r="G20" s="949">
        <v>71.7</v>
      </c>
      <c r="H20" s="949">
        <f t="shared" si="2"/>
        <v>212.5</v>
      </c>
      <c r="I20" s="950">
        <f t="shared" si="3"/>
        <v>-0.22964705882352943</v>
      </c>
      <c r="J20" s="948">
        <v>508.8</v>
      </c>
      <c r="K20" s="949">
        <v>396.34</v>
      </c>
      <c r="L20" s="949">
        <f t="shared" si="4"/>
        <v>905.14</v>
      </c>
      <c r="M20" s="950">
        <f t="shared" si="5"/>
        <v>0.009279998280851458</v>
      </c>
      <c r="N20" s="948">
        <v>860.82</v>
      </c>
      <c r="O20" s="949">
        <v>673.2969999999998</v>
      </c>
      <c r="P20" s="949">
        <f t="shared" si="6"/>
        <v>1534.1169999999997</v>
      </c>
      <c r="Q20" s="951">
        <f t="shared" si="7"/>
        <v>-0.4099928493067998</v>
      </c>
    </row>
    <row r="21" spans="1:17" s="952" customFormat="1" ht="18" customHeight="1">
      <c r="A21" s="947" t="s">
        <v>292</v>
      </c>
      <c r="B21" s="948">
        <v>54.81</v>
      </c>
      <c r="C21" s="949">
        <v>92.563</v>
      </c>
      <c r="D21" s="949">
        <f t="shared" si="0"/>
        <v>147.373</v>
      </c>
      <c r="E21" s="950">
        <f t="shared" si="1"/>
        <v>0.008622677959568496</v>
      </c>
      <c r="F21" s="948">
        <v>73.76</v>
      </c>
      <c r="G21" s="949">
        <v>130.825</v>
      </c>
      <c r="H21" s="949">
        <f t="shared" si="2"/>
        <v>204.58499999999998</v>
      </c>
      <c r="I21" s="950">
        <f t="shared" si="3"/>
        <v>-0.2796490456289562</v>
      </c>
      <c r="J21" s="948">
        <v>314.7079999999999</v>
      </c>
      <c r="K21" s="949">
        <v>566.55</v>
      </c>
      <c r="L21" s="949">
        <f t="shared" si="4"/>
        <v>881.2579999999998</v>
      </c>
      <c r="M21" s="950">
        <f t="shared" si="5"/>
        <v>0.009035146745240065</v>
      </c>
      <c r="N21" s="948">
        <v>554.0230000000001</v>
      </c>
      <c r="O21" s="949">
        <v>1117.264</v>
      </c>
      <c r="P21" s="949">
        <f t="shared" si="6"/>
        <v>1671.287</v>
      </c>
      <c r="Q21" s="951">
        <f t="shared" si="7"/>
        <v>-0.47270696176060734</v>
      </c>
    </row>
    <row r="22" spans="1:17" s="952" customFormat="1" ht="18" customHeight="1">
      <c r="A22" s="947" t="s">
        <v>293</v>
      </c>
      <c r="B22" s="948">
        <v>66.4</v>
      </c>
      <c r="C22" s="949">
        <v>73.9</v>
      </c>
      <c r="D22" s="949">
        <f t="shared" si="0"/>
        <v>140.3</v>
      </c>
      <c r="E22" s="950">
        <f t="shared" si="1"/>
        <v>0.008208842309835995</v>
      </c>
      <c r="F22" s="948">
        <v>69.2</v>
      </c>
      <c r="G22" s="949">
        <v>108.6</v>
      </c>
      <c r="H22" s="949">
        <f t="shared" si="2"/>
        <v>177.8</v>
      </c>
      <c r="I22" s="950">
        <f t="shared" si="3"/>
        <v>-0.2109111361079865</v>
      </c>
      <c r="J22" s="948">
        <v>316.5</v>
      </c>
      <c r="K22" s="949">
        <v>417.1</v>
      </c>
      <c r="L22" s="949">
        <f t="shared" si="4"/>
        <v>733.6</v>
      </c>
      <c r="M22" s="950">
        <f t="shared" si="5"/>
        <v>0.007521274873315322</v>
      </c>
      <c r="N22" s="948">
        <v>479.8</v>
      </c>
      <c r="O22" s="949">
        <v>619</v>
      </c>
      <c r="P22" s="949">
        <f t="shared" si="6"/>
        <v>1098.8</v>
      </c>
      <c r="Q22" s="951">
        <f t="shared" si="7"/>
        <v>-0.33236257735711683</v>
      </c>
    </row>
    <row r="23" spans="1:17" s="952" customFormat="1" ht="18" customHeight="1">
      <c r="A23" s="947" t="s">
        <v>254</v>
      </c>
      <c r="B23" s="948">
        <v>70.164</v>
      </c>
      <c r="C23" s="949">
        <v>69.57400000000001</v>
      </c>
      <c r="D23" s="949">
        <f t="shared" si="0"/>
        <v>139.738</v>
      </c>
      <c r="E23" s="950">
        <f t="shared" si="1"/>
        <v>0.008175960133227814</v>
      </c>
      <c r="F23" s="948">
        <v>33.321999999999996</v>
      </c>
      <c r="G23" s="949">
        <v>59.837</v>
      </c>
      <c r="H23" s="949">
        <f t="shared" si="2"/>
        <v>93.15899999999999</v>
      </c>
      <c r="I23" s="950">
        <f t="shared" si="3"/>
        <v>0.49999463283203993</v>
      </c>
      <c r="J23" s="948">
        <v>385.77799999999985</v>
      </c>
      <c r="K23" s="949">
        <v>425.82899999999995</v>
      </c>
      <c r="L23" s="949">
        <f t="shared" si="4"/>
        <v>811.6069999999997</v>
      </c>
      <c r="M23" s="950">
        <f t="shared" si="5"/>
        <v>0.008321045987059468</v>
      </c>
      <c r="N23" s="948">
        <v>229.6769999999999</v>
      </c>
      <c r="O23" s="949">
        <v>416.9630000000002</v>
      </c>
      <c r="P23" s="949">
        <f t="shared" si="6"/>
        <v>646.6400000000001</v>
      </c>
      <c r="Q23" s="951">
        <f t="shared" si="7"/>
        <v>0.2551141284176661</v>
      </c>
    </row>
    <row r="24" spans="1:17" s="952" customFormat="1" ht="18" customHeight="1">
      <c r="A24" s="947" t="s">
        <v>258</v>
      </c>
      <c r="B24" s="948">
        <v>71.65</v>
      </c>
      <c r="C24" s="949">
        <v>67.081</v>
      </c>
      <c r="D24" s="949">
        <f t="shared" si="0"/>
        <v>138.731</v>
      </c>
      <c r="E24" s="950">
        <f t="shared" si="1"/>
        <v>0.008117041357703901</v>
      </c>
      <c r="F24" s="948">
        <v>59.02</v>
      </c>
      <c r="G24" s="949">
        <v>55.974000000000004</v>
      </c>
      <c r="H24" s="949">
        <f t="shared" si="2"/>
        <v>114.994</v>
      </c>
      <c r="I24" s="950">
        <f t="shared" si="3"/>
        <v>0.20641946536341016</v>
      </c>
      <c r="J24" s="948">
        <v>399.75899999999973</v>
      </c>
      <c r="K24" s="949">
        <v>408.8970000000001</v>
      </c>
      <c r="L24" s="949">
        <f t="shared" si="4"/>
        <v>808.6559999999998</v>
      </c>
      <c r="M24" s="950">
        <f t="shared" si="5"/>
        <v>0.00829079069514132</v>
      </c>
      <c r="N24" s="948">
        <v>371.5589999999999</v>
      </c>
      <c r="O24" s="949">
        <v>336.996</v>
      </c>
      <c r="P24" s="949">
        <f t="shared" si="6"/>
        <v>708.5549999999998</v>
      </c>
      <c r="Q24" s="951">
        <f t="shared" si="7"/>
        <v>0.14127484810635726</v>
      </c>
    </row>
    <row r="25" spans="1:17" s="952" customFormat="1" ht="18" customHeight="1">
      <c r="A25" s="947" t="s">
        <v>279</v>
      </c>
      <c r="B25" s="948">
        <v>48.678</v>
      </c>
      <c r="C25" s="949">
        <v>88.31800000000001</v>
      </c>
      <c r="D25" s="949">
        <f t="shared" si="0"/>
        <v>136.996</v>
      </c>
      <c r="E25" s="950">
        <f t="shared" si="1"/>
        <v>0.008015527876538076</v>
      </c>
      <c r="F25" s="948">
        <v>59.028999999999996</v>
      </c>
      <c r="G25" s="949">
        <v>90.072</v>
      </c>
      <c r="H25" s="949">
        <f t="shared" si="2"/>
        <v>149.101</v>
      </c>
      <c r="I25" s="950">
        <f t="shared" si="3"/>
        <v>-0.08118657822549813</v>
      </c>
      <c r="J25" s="948">
        <v>293.769</v>
      </c>
      <c r="K25" s="949">
        <v>397.555</v>
      </c>
      <c r="L25" s="949">
        <f t="shared" si="4"/>
        <v>691.3240000000001</v>
      </c>
      <c r="M25" s="950">
        <f t="shared" si="5"/>
        <v>0.00708783782786238</v>
      </c>
      <c r="N25" s="948">
        <v>249.957</v>
      </c>
      <c r="O25" s="949">
        <v>343.894</v>
      </c>
      <c r="P25" s="949">
        <f t="shared" si="6"/>
        <v>593.851</v>
      </c>
      <c r="Q25" s="951">
        <f t="shared" si="7"/>
        <v>0.16413713204153924</v>
      </c>
    </row>
    <row r="26" spans="1:17" s="952" customFormat="1" ht="18" customHeight="1">
      <c r="A26" s="947" t="s">
        <v>281</v>
      </c>
      <c r="B26" s="948">
        <v>39.242000000000004</v>
      </c>
      <c r="C26" s="949">
        <v>81.273</v>
      </c>
      <c r="D26" s="949">
        <f t="shared" si="0"/>
        <v>120.515</v>
      </c>
      <c r="E26" s="950">
        <f t="shared" si="1"/>
        <v>0.007051237569279294</v>
      </c>
      <c r="F26" s="948">
        <v>16.064</v>
      </c>
      <c r="G26" s="949">
        <v>34.400999999999996</v>
      </c>
      <c r="H26" s="949">
        <f t="shared" si="2"/>
        <v>50.464999999999996</v>
      </c>
      <c r="I26" s="950">
        <f t="shared" si="3"/>
        <v>1.388090755969484</v>
      </c>
      <c r="J26" s="948">
        <v>291.36299999999994</v>
      </c>
      <c r="K26" s="949">
        <v>368.4270000000001</v>
      </c>
      <c r="L26" s="949">
        <f t="shared" si="4"/>
        <v>659.79</v>
      </c>
      <c r="M26" s="950">
        <f t="shared" si="5"/>
        <v>0.006764533735911554</v>
      </c>
      <c r="N26" s="948">
        <v>52.009</v>
      </c>
      <c r="O26" s="949">
        <v>141.233</v>
      </c>
      <c r="P26" s="949">
        <f t="shared" si="6"/>
        <v>193.24200000000002</v>
      </c>
      <c r="Q26" s="951">
        <f t="shared" si="7"/>
        <v>2.4143198683516003</v>
      </c>
    </row>
    <row r="27" spans="1:17" s="952" customFormat="1" ht="18" customHeight="1">
      <c r="A27" s="947" t="s">
        <v>255</v>
      </c>
      <c r="B27" s="948">
        <v>58.22</v>
      </c>
      <c r="C27" s="949">
        <v>51.558</v>
      </c>
      <c r="D27" s="949">
        <f t="shared" si="0"/>
        <v>109.77799999999999</v>
      </c>
      <c r="E27" s="950">
        <f t="shared" si="1"/>
        <v>0.0064230241702721005</v>
      </c>
      <c r="F27" s="948">
        <v>41.89</v>
      </c>
      <c r="G27" s="949">
        <v>45.742000000000004</v>
      </c>
      <c r="H27" s="949">
        <f t="shared" si="2"/>
        <v>87.632</v>
      </c>
      <c r="I27" s="950">
        <f t="shared" si="3"/>
        <v>0.25271590286653267</v>
      </c>
      <c r="J27" s="948">
        <v>422.537</v>
      </c>
      <c r="K27" s="949">
        <v>279.555</v>
      </c>
      <c r="L27" s="949">
        <f t="shared" si="4"/>
        <v>702.092</v>
      </c>
      <c r="M27" s="950">
        <f t="shared" si="5"/>
        <v>0.007198237347813114</v>
      </c>
      <c r="N27" s="948">
        <v>215.38</v>
      </c>
      <c r="O27" s="949">
        <v>329.87300000000005</v>
      </c>
      <c r="P27" s="949">
        <f t="shared" si="6"/>
        <v>545.253</v>
      </c>
      <c r="Q27" s="951">
        <f t="shared" si="7"/>
        <v>0.2876444512914187</v>
      </c>
    </row>
    <row r="28" spans="1:17" s="952" customFormat="1" ht="18" customHeight="1">
      <c r="A28" s="947" t="s">
        <v>270</v>
      </c>
      <c r="B28" s="948">
        <v>28.508</v>
      </c>
      <c r="C28" s="949">
        <v>70.593</v>
      </c>
      <c r="D28" s="949">
        <f t="shared" si="0"/>
        <v>99.101</v>
      </c>
      <c r="E28" s="950">
        <f t="shared" si="1"/>
        <v>0.0057983213239277045</v>
      </c>
      <c r="F28" s="948">
        <v>25.38</v>
      </c>
      <c r="G28" s="949">
        <v>64.358</v>
      </c>
      <c r="H28" s="949">
        <f t="shared" si="2"/>
        <v>89.738</v>
      </c>
      <c r="I28" s="950">
        <f t="shared" si="3"/>
        <v>0.10433707013751148</v>
      </c>
      <c r="J28" s="948">
        <v>152.564</v>
      </c>
      <c r="K28" s="949">
        <v>449.5770000000001</v>
      </c>
      <c r="L28" s="949">
        <f t="shared" si="4"/>
        <v>602.1410000000001</v>
      </c>
      <c r="M28" s="950">
        <f t="shared" si="5"/>
        <v>0.006173484151435335</v>
      </c>
      <c r="N28" s="948">
        <v>458.08200000000005</v>
      </c>
      <c r="O28" s="949">
        <v>745.2890000000001</v>
      </c>
      <c r="P28" s="949">
        <f t="shared" si="6"/>
        <v>1203.371</v>
      </c>
      <c r="Q28" s="951">
        <f t="shared" si="7"/>
        <v>-0.49962147999245454</v>
      </c>
    </row>
    <row r="29" spans="1:17" s="952" customFormat="1" ht="18" customHeight="1">
      <c r="A29" s="947" t="s">
        <v>257</v>
      </c>
      <c r="B29" s="948">
        <v>65.791</v>
      </c>
      <c r="C29" s="949">
        <v>26.924</v>
      </c>
      <c r="D29" s="949">
        <f t="shared" si="0"/>
        <v>92.715</v>
      </c>
      <c r="E29" s="950">
        <f t="shared" si="1"/>
        <v>0.005424681502184207</v>
      </c>
      <c r="F29" s="948">
        <v>81.369</v>
      </c>
      <c r="G29" s="949">
        <v>38.132000000000005</v>
      </c>
      <c r="H29" s="949">
        <f t="shared" si="2"/>
        <v>119.501</v>
      </c>
      <c r="I29" s="950">
        <f t="shared" si="3"/>
        <v>-0.22414875189328964</v>
      </c>
      <c r="J29" s="948">
        <v>465.2169999999999</v>
      </c>
      <c r="K29" s="949">
        <v>173.28699999999995</v>
      </c>
      <c r="L29" s="949">
        <f t="shared" si="4"/>
        <v>638.5039999999999</v>
      </c>
      <c r="M29" s="950">
        <f t="shared" si="5"/>
        <v>0.006546297834939102</v>
      </c>
      <c r="N29" s="948">
        <v>495.1979999999998</v>
      </c>
      <c r="O29" s="949">
        <v>219.992</v>
      </c>
      <c r="P29" s="949">
        <f t="shared" si="6"/>
        <v>715.1899999999998</v>
      </c>
      <c r="Q29" s="951">
        <f t="shared" si="7"/>
        <v>-0.10722465358855682</v>
      </c>
    </row>
    <row r="30" spans="1:17" s="952" customFormat="1" ht="18" customHeight="1">
      <c r="A30" s="947" t="s">
        <v>252</v>
      </c>
      <c r="B30" s="948">
        <v>43.629</v>
      </c>
      <c r="C30" s="949">
        <v>48.245</v>
      </c>
      <c r="D30" s="949">
        <f t="shared" si="0"/>
        <v>91.874</v>
      </c>
      <c r="E30" s="950">
        <f t="shared" si="1"/>
        <v>0.005375475255694028</v>
      </c>
      <c r="F30" s="948">
        <v>34.866</v>
      </c>
      <c r="G30" s="949">
        <v>31.494000000000003</v>
      </c>
      <c r="H30" s="949">
        <f t="shared" si="2"/>
        <v>66.36</v>
      </c>
      <c r="I30" s="950">
        <f t="shared" si="3"/>
        <v>0.38447860156720903</v>
      </c>
      <c r="J30" s="948">
        <v>255.33299999999988</v>
      </c>
      <c r="K30" s="949">
        <v>281.22800000000007</v>
      </c>
      <c r="L30" s="949">
        <f t="shared" si="4"/>
        <v>536.5609999999999</v>
      </c>
      <c r="M30" s="950">
        <f t="shared" si="5"/>
        <v>0.005501121547574893</v>
      </c>
      <c r="N30" s="948">
        <v>417.978</v>
      </c>
      <c r="O30" s="949">
        <v>376.71100000000007</v>
      </c>
      <c r="P30" s="949">
        <f t="shared" si="6"/>
        <v>794.6890000000001</v>
      </c>
      <c r="Q30" s="951">
        <f t="shared" si="7"/>
        <v>-0.32481637470759017</v>
      </c>
    </row>
    <row r="31" spans="1:17" s="952" customFormat="1" ht="18" customHeight="1">
      <c r="A31" s="947" t="s">
        <v>294</v>
      </c>
      <c r="B31" s="948">
        <v>32.24</v>
      </c>
      <c r="C31" s="949">
        <v>48.5</v>
      </c>
      <c r="D31" s="949">
        <f t="shared" si="0"/>
        <v>80.74000000000001</v>
      </c>
      <c r="E31" s="950">
        <f t="shared" si="1"/>
        <v>0.004724033699901342</v>
      </c>
      <c r="F31" s="948">
        <v>13.5</v>
      </c>
      <c r="G31" s="949">
        <v>26.3</v>
      </c>
      <c r="H31" s="949">
        <f t="shared" si="2"/>
        <v>39.8</v>
      </c>
      <c r="I31" s="950">
        <f t="shared" si="3"/>
        <v>1.0286432160804022</v>
      </c>
      <c r="J31" s="948">
        <v>62.64</v>
      </c>
      <c r="K31" s="949">
        <v>76.5</v>
      </c>
      <c r="L31" s="949">
        <f t="shared" si="4"/>
        <v>139.14</v>
      </c>
      <c r="M31" s="950">
        <f t="shared" si="5"/>
        <v>0.0014265406023351878</v>
      </c>
      <c r="N31" s="948">
        <v>67.69</v>
      </c>
      <c r="O31" s="949">
        <v>120.97</v>
      </c>
      <c r="P31" s="949">
        <f t="shared" si="6"/>
        <v>188.66</v>
      </c>
      <c r="Q31" s="951">
        <f t="shared" si="7"/>
        <v>-0.26248277324287084</v>
      </c>
    </row>
    <row r="32" spans="1:17" s="952" customFormat="1" ht="18" customHeight="1">
      <c r="A32" s="947" t="s">
        <v>261</v>
      </c>
      <c r="B32" s="948">
        <v>13.952999999999998</v>
      </c>
      <c r="C32" s="949">
        <v>63.61099999999999</v>
      </c>
      <c r="D32" s="949">
        <f t="shared" si="0"/>
        <v>77.564</v>
      </c>
      <c r="E32" s="950">
        <f t="shared" si="1"/>
        <v>0.004538208445617384</v>
      </c>
      <c r="F32" s="948">
        <v>45.395999999999994</v>
      </c>
      <c r="G32" s="949">
        <v>102.095</v>
      </c>
      <c r="H32" s="949">
        <f t="shared" si="2"/>
        <v>147.49099999999999</v>
      </c>
      <c r="I32" s="950">
        <f t="shared" si="3"/>
        <v>-0.47411028469533734</v>
      </c>
      <c r="J32" s="948">
        <v>128.14900000000011</v>
      </c>
      <c r="K32" s="949">
        <v>379.3889999999998</v>
      </c>
      <c r="L32" s="949">
        <f t="shared" si="4"/>
        <v>507.5379999999999</v>
      </c>
      <c r="M32" s="950">
        <f t="shared" si="5"/>
        <v>0.005203561623027141</v>
      </c>
      <c r="N32" s="948">
        <v>260.514</v>
      </c>
      <c r="O32" s="949">
        <v>554.4230000000003</v>
      </c>
      <c r="P32" s="949">
        <f t="shared" si="6"/>
        <v>814.9370000000004</v>
      </c>
      <c r="Q32" s="951">
        <f t="shared" si="7"/>
        <v>-0.3772058453598257</v>
      </c>
    </row>
    <row r="33" spans="1:17" s="952" customFormat="1" ht="18" customHeight="1">
      <c r="A33" s="947" t="s">
        <v>274</v>
      </c>
      <c r="B33" s="948">
        <v>37.931</v>
      </c>
      <c r="C33" s="949">
        <v>16.433</v>
      </c>
      <c r="D33" s="949">
        <f t="shared" si="0"/>
        <v>54.364</v>
      </c>
      <c r="E33" s="950">
        <f t="shared" si="1"/>
        <v>0.003180794749336593</v>
      </c>
      <c r="F33" s="948">
        <v>37.621</v>
      </c>
      <c r="G33" s="949">
        <v>19.412</v>
      </c>
      <c r="H33" s="949">
        <f t="shared" si="2"/>
        <v>57.033</v>
      </c>
      <c r="I33" s="950">
        <f t="shared" si="3"/>
        <v>-0.046797468132484754</v>
      </c>
      <c r="J33" s="948">
        <v>186.81700000000006</v>
      </c>
      <c r="K33" s="949">
        <v>93.70700000000005</v>
      </c>
      <c r="L33" s="949">
        <f t="shared" si="4"/>
        <v>280.5240000000001</v>
      </c>
      <c r="M33" s="950">
        <f t="shared" si="5"/>
        <v>0.0028760879396972573</v>
      </c>
      <c r="N33" s="948">
        <v>117.36400000000002</v>
      </c>
      <c r="O33" s="949">
        <v>79.83400000000002</v>
      </c>
      <c r="P33" s="949">
        <f t="shared" si="6"/>
        <v>197.19800000000004</v>
      </c>
      <c r="Q33" s="951">
        <f t="shared" si="7"/>
        <v>0.4225499244414246</v>
      </c>
    </row>
    <row r="34" spans="1:17" s="952" customFormat="1" ht="18" customHeight="1">
      <c r="A34" s="947" t="s">
        <v>283</v>
      </c>
      <c r="B34" s="948">
        <v>28.758999999999997</v>
      </c>
      <c r="C34" s="949">
        <v>24.136</v>
      </c>
      <c r="D34" s="949">
        <f t="shared" si="0"/>
        <v>52.894999999999996</v>
      </c>
      <c r="E34" s="950">
        <f t="shared" si="1"/>
        <v>0.0030948447183091585</v>
      </c>
      <c r="F34" s="948">
        <v>51.798</v>
      </c>
      <c r="G34" s="949">
        <v>35.146</v>
      </c>
      <c r="H34" s="949">
        <f t="shared" si="2"/>
        <v>86.944</v>
      </c>
      <c r="I34" s="950">
        <f t="shared" si="3"/>
        <v>-0.3916198932646302</v>
      </c>
      <c r="J34" s="948">
        <v>176.10100000000003</v>
      </c>
      <c r="K34" s="949">
        <v>177.64300000000003</v>
      </c>
      <c r="L34" s="949">
        <f t="shared" si="4"/>
        <v>353.744</v>
      </c>
      <c r="M34" s="950">
        <f t="shared" si="5"/>
        <v>0.003626780069228538</v>
      </c>
      <c r="N34" s="948">
        <v>195.63300000000004</v>
      </c>
      <c r="O34" s="949">
        <v>210.00300000000004</v>
      </c>
      <c r="P34" s="949">
        <f t="shared" si="6"/>
        <v>405.6360000000001</v>
      </c>
      <c r="Q34" s="951">
        <f t="shared" si="7"/>
        <v>-0.12792750150381138</v>
      </c>
    </row>
    <row r="35" spans="1:17" s="952" customFormat="1" ht="18" customHeight="1">
      <c r="A35" s="947" t="s">
        <v>260</v>
      </c>
      <c r="B35" s="948">
        <v>13.369</v>
      </c>
      <c r="C35" s="949">
        <v>25.558999999999994</v>
      </c>
      <c r="D35" s="949">
        <f t="shared" si="0"/>
        <v>38.928</v>
      </c>
      <c r="E35" s="950">
        <f t="shared" si="1"/>
        <v>0.002277646567621494</v>
      </c>
      <c r="F35" s="948">
        <v>8.682</v>
      </c>
      <c r="G35" s="949">
        <v>18.695</v>
      </c>
      <c r="H35" s="949">
        <f t="shared" si="2"/>
        <v>27.377000000000002</v>
      </c>
      <c r="I35" s="950">
        <f t="shared" si="3"/>
        <v>0.4219235124374472</v>
      </c>
      <c r="J35" s="948">
        <v>106.44599999999997</v>
      </c>
      <c r="K35" s="949">
        <v>153.432</v>
      </c>
      <c r="L35" s="949">
        <f t="shared" si="4"/>
        <v>259.87799999999993</v>
      </c>
      <c r="M35" s="950">
        <f t="shared" si="5"/>
        <v>0.002664413674383095</v>
      </c>
      <c r="N35" s="948">
        <v>78.595</v>
      </c>
      <c r="O35" s="949">
        <v>124.53200000000004</v>
      </c>
      <c r="P35" s="949">
        <f t="shared" si="6"/>
        <v>203.12700000000004</v>
      </c>
      <c r="Q35" s="951">
        <f t="shared" si="7"/>
        <v>0.2793867875762448</v>
      </c>
    </row>
    <row r="36" spans="1:17" s="952" customFormat="1" ht="18" customHeight="1">
      <c r="A36" s="947" t="s">
        <v>295</v>
      </c>
      <c r="B36" s="948">
        <v>18.7</v>
      </c>
      <c r="C36" s="949">
        <v>20.22</v>
      </c>
      <c r="D36" s="949">
        <f t="shared" si="0"/>
        <v>38.92</v>
      </c>
      <c r="E36" s="950">
        <f t="shared" si="1"/>
        <v>0.0022771784939331213</v>
      </c>
      <c r="F36" s="948">
        <v>9.4</v>
      </c>
      <c r="G36" s="949">
        <v>10.36</v>
      </c>
      <c r="H36" s="949">
        <f t="shared" si="2"/>
        <v>19.759999999999998</v>
      </c>
      <c r="I36" s="950">
        <f t="shared" si="3"/>
        <v>0.9696356275303646</v>
      </c>
      <c r="J36" s="948">
        <v>88.11</v>
      </c>
      <c r="K36" s="949">
        <v>130.24</v>
      </c>
      <c r="L36" s="949">
        <f t="shared" si="4"/>
        <v>218.35000000000002</v>
      </c>
      <c r="M36" s="950">
        <f t="shared" si="5"/>
        <v>0.0022386455406057807</v>
      </c>
      <c r="N36" s="948">
        <v>63.67</v>
      </c>
      <c r="O36" s="949">
        <v>123.7</v>
      </c>
      <c r="P36" s="949">
        <f t="shared" si="6"/>
        <v>187.37</v>
      </c>
      <c r="Q36" s="951">
        <f t="shared" si="7"/>
        <v>0.16534130330362395</v>
      </c>
    </row>
    <row r="37" spans="1:17" s="952" customFormat="1" ht="18" customHeight="1">
      <c r="A37" s="947" t="s">
        <v>296</v>
      </c>
      <c r="B37" s="948">
        <v>16.64</v>
      </c>
      <c r="C37" s="949">
        <v>19.4</v>
      </c>
      <c r="D37" s="949">
        <f t="shared" si="0"/>
        <v>36.04</v>
      </c>
      <c r="E37" s="950">
        <f t="shared" si="1"/>
        <v>0.002108671966118954</v>
      </c>
      <c r="F37" s="948">
        <v>13.8</v>
      </c>
      <c r="G37" s="949">
        <v>17.5</v>
      </c>
      <c r="H37" s="949">
        <f t="shared" si="2"/>
        <v>31.3</v>
      </c>
      <c r="I37" s="950">
        <f t="shared" si="3"/>
        <v>0.15143769968051113</v>
      </c>
      <c r="J37" s="948">
        <v>107.69100000000002</v>
      </c>
      <c r="K37" s="949">
        <v>168.43</v>
      </c>
      <c r="L37" s="949">
        <f t="shared" si="4"/>
        <v>276.12100000000004</v>
      </c>
      <c r="M37" s="950">
        <f t="shared" si="5"/>
        <v>0.0028309459368793624</v>
      </c>
      <c r="N37" s="948">
        <v>99.1</v>
      </c>
      <c r="O37" s="949">
        <v>132</v>
      </c>
      <c r="P37" s="949">
        <f t="shared" si="6"/>
        <v>231.1</v>
      </c>
      <c r="Q37" s="951">
        <f t="shared" si="7"/>
        <v>0.19481176979662496</v>
      </c>
    </row>
    <row r="38" spans="1:17" s="952" customFormat="1" ht="18" customHeight="1">
      <c r="A38" s="947" t="s">
        <v>297</v>
      </c>
      <c r="B38" s="948">
        <v>5.5</v>
      </c>
      <c r="C38" s="949">
        <v>30.3</v>
      </c>
      <c r="D38" s="949">
        <f t="shared" si="0"/>
        <v>35.8</v>
      </c>
      <c r="E38" s="950">
        <f t="shared" si="1"/>
        <v>0.002094629755467773</v>
      </c>
      <c r="F38" s="948">
        <v>10.4</v>
      </c>
      <c r="G38" s="949">
        <v>66.6</v>
      </c>
      <c r="H38" s="949">
        <f t="shared" si="2"/>
        <v>77</v>
      </c>
      <c r="I38" s="950">
        <f t="shared" si="3"/>
        <v>-0.535064935064935</v>
      </c>
      <c r="J38" s="948">
        <v>39.3</v>
      </c>
      <c r="K38" s="949">
        <v>151.9</v>
      </c>
      <c r="L38" s="949">
        <f t="shared" si="4"/>
        <v>191.2</v>
      </c>
      <c r="M38" s="950">
        <f t="shared" si="5"/>
        <v>0.001960288652914244</v>
      </c>
      <c r="N38" s="948">
        <v>38.72</v>
      </c>
      <c r="O38" s="949">
        <v>318.4</v>
      </c>
      <c r="P38" s="949">
        <f t="shared" si="6"/>
        <v>357.12</v>
      </c>
      <c r="Q38" s="951">
        <f t="shared" si="7"/>
        <v>-0.46460573476702516</v>
      </c>
    </row>
    <row r="39" spans="1:17" s="952" customFormat="1" ht="18" customHeight="1">
      <c r="A39" s="947" t="s">
        <v>298</v>
      </c>
      <c r="B39" s="948">
        <v>14.858</v>
      </c>
      <c r="C39" s="949">
        <v>19.311000000000003</v>
      </c>
      <c r="D39" s="949">
        <f t="shared" si="0"/>
        <v>34.169000000000004</v>
      </c>
      <c r="E39" s="950">
        <f t="shared" si="1"/>
        <v>0.0019992012322507923</v>
      </c>
      <c r="F39" s="948">
        <v>75.646</v>
      </c>
      <c r="G39" s="949">
        <v>29.233999999999998</v>
      </c>
      <c r="H39" s="949">
        <f t="shared" si="2"/>
        <v>104.88</v>
      </c>
      <c r="I39" s="950">
        <f t="shared" si="3"/>
        <v>-0.6742086193745231</v>
      </c>
      <c r="J39" s="948">
        <v>78.85099999999998</v>
      </c>
      <c r="K39" s="949">
        <v>72.59599999999999</v>
      </c>
      <c r="L39" s="949">
        <f t="shared" si="4"/>
        <v>151.44699999999997</v>
      </c>
      <c r="M39" s="950">
        <f t="shared" si="5"/>
        <v>0.001552718805532968</v>
      </c>
      <c r="N39" s="948">
        <v>665.7610000000002</v>
      </c>
      <c r="O39" s="949">
        <v>116.13399999999999</v>
      </c>
      <c r="P39" s="949">
        <f t="shared" si="6"/>
        <v>781.8950000000002</v>
      </c>
      <c r="Q39" s="951">
        <f t="shared" si="7"/>
        <v>-0.806307752319685</v>
      </c>
    </row>
    <row r="40" spans="1:17" s="952" customFormat="1" ht="18" customHeight="1">
      <c r="A40" s="947" t="s">
        <v>268</v>
      </c>
      <c r="B40" s="948">
        <v>5.867000000000001</v>
      </c>
      <c r="C40" s="949">
        <v>25.603000000000005</v>
      </c>
      <c r="D40" s="949">
        <f t="shared" si="0"/>
        <v>31.470000000000006</v>
      </c>
      <c r="E40" s="950">
        <f t="shared" si="1"/>
        <v>0.001841284871636057</v>
      </c>
      <c r="F40" s="948">
        <v>18.564</v>
      </c>
      <c r="G40" s="949">
        <v>40.628</v>
      </c>
      <c r="H40" s="949">
        <f t="shared" si="2"/>
        <v>59.192</v>
      </c>
      <c r="I40" s="950">
        <f t="shared" si="3"/>
        <v>-0.4683403162589538</v>
      </c>
      <c r="J40" s="948">
        <v>47.54800000000003</v>
      </c>
      <c r="K40" s="949">
        <v>147.30100000000004</v>
      </c>
      <c r="L40" s="949">
        <f t="shared" si="4"/>
        <v>194.84900000000007</v>
      </c>
      <c r="M40" s="950">
        <f t="shared" si="5"/>
        <v>0.001997700228722216</v>
      </c>
      <c r="N40" s="948">
        <v>388.6240000000001</v>
      </c>
      <c r="O40" s="949">
        <v>519.7379999999997</v>
      </c>
      <c r="P40" s="949">
        <f t="shared" si="6"/>
        <v>908.3619999999999</v>
      </c>
      <c r="Q40" s="951">
        <f t="shared" si="7"/>
        <v>-0.7854941091767378</v>
      </c>
    </row>
    <row r="41" spans="1:17" s="952" customFormat="1" ht="18" customHeight="1">
      <c r="A41" s="947" t="s">
        <v>259</v>
      </c>
      <c r="B41" s="948">
        <v>8.253</v>
      </c>
      <c r="C41" s="949">
        <v>22.381</v>
      </c>
      <c r="D41" s="949">
        <f t="shared" si="0"/>
        <v>30.634</v>
      </c>
      <c r="E41" s="950">
        <f t="shared" si="1"/>
        <v>0.0017923711712011109</v>
      </c>
      <c r="F41" s="948">
        <v>6.202999999999999</v>
      </c>
      <c r="G41" s="949">
        <v>17.495</v>
      </c>
      <c r="H41" s="949">
        <f t="shared" si="2"/>
        <v>23.698</v>
      </c>
      <c r="I41" s="950">
        <f t="shared" si="3"/>
        <v>0.29268292682926833</v>
      </c>
      <c r="J41" s="948">
        <v>45.55300000000001</v>
      </c>
      <c r="K41" s="949">
        <v>116.788</v>
      </c>
      <c r="L41" s="949">
        <f t="shared" si="4"/>
        <v>162.341</v>
      </c>
      <c r="M41" s="950">
        <f t="shared" si="5"/>
        <v>0.0016644101475039295</v>
      </c>
      <c r="N41" s="948">
        <v>46.026</v>
      </c>
      <c r="O41" s="949">
        <v>101.46100000000001</v>
      </c>
      <c r="P41" s="949">
        <f t="shared" si="6"/>
        <v>147.48700000000002</v>
      </c>
      <c r="Q41" s="951">
        <f t="shared" si="7"/>
        <v>0.10071396123048126</v>
      </c>
    </row>
    <row r="42" spans="1:17" s="952" customFormat="1" ht="18" customHeight="1">
      <c r="A42" s="947" t="s">
        <v>299</v>
      </c>
      <c r="B42" s="948">
        <v>15.44</v>
      </c>
      <c r="C42" s="949">
        <v>14.74</v>
      </c>
      <c r="D42" s="949">
        <f t="shared" si="0"/>
        <v>30.18</v>
      </c>
      <c r="E42" s="950">
        <f t="shared" si="1"/>
        <v>0.0017658079893859608</v>
      </c>
      <c r="F42" s="948">
        <v>11.5</v>
      </c>
      <c r="G42" s="949">
        <v>25.4</v>
      </c>
      <c r="H42" s="949">
        <f t="shared" si="2"/>
        <v>36.9</v>
      </c>
      <c r="I42" s="950">
        <f t="shared" si="3"/>
        <v>-0.1821138211382114</v>
      </c>
      <c r="J42" s="948">
        <v>61.164</v>
      </c>
      <c r="K42" s="949">
        <v>118.98</v>
      </c>
      <c r="L42" s="949">
        <f t="shared" si="4"/>
        <v>180.144</v>
      </c>
      <c r="M42" s="950">
        <f t="shared" si="5"/>
        <v>0.0018469363969172783</v>
      </c>
      <c r="N42" s="948">
        <v>64.34</v>
      </c>
      <c r="O42" s="949">
        <v>135.03</v>
      </c>
      <c r="P42" s="949">
        <f t="shared" si="6"/>
        <v>199.37</v>
      </c>
      <c r="Q42" s="951">
        <f t="shared" si="7"/>
        <v>-0.09643376636404677</v>
      </c>
    </row>
    <row r="43" spans="1:17" s="952" customFormat="1" ht="18" customHeight="1">
      <c r="A43" s="947" t="s">
        <v>267</v>
      </c>
      <c r="B43" s="948">
        <v>12.244</v>
      </c>
      <c r="C43" s="949">
        <v>16.673000000000002</v>
      </c>
      <c r="D43" s="949">
        <f t="shared" si="0"/>
        <v>28.917</v>
      </c>
      <c r="E43" s="950">
        <f t="shared" si="1"/>
        <v>0.0016919108558341232</v>
      </c>
      <c r="F43" s="948">
        <v>4.496</v>
      </c>
      <c r="G43" s="949">
        <v>15.453999999999997</v>
      </c>
      <c r="H43" s="949">
        <f t="shared" si="2"/>
        <v>19.949999999999996</v>
      </c>
      <c r="I43" s="950">
        <f t="shared" si="3"/>
        <v>0.4494736842105267</v>
      </c>
      <c r="J43" s="948">
        <v>51.246999999999986</v>
      </c>
      <c r="K43" s="949">
        <v>98.71100000000006</v>
      </c>
      <c r="L43" s="949">
        <f t="shared" si="4"/>
        <v>149.95800000000003</v>
      </c>
      <c r="M43" s="950">
        <f t="shared" si="5"/>
        <v>0.0015374527500717273</v>
      </c>
      <c r="N43" s="948">
        <v>43.89199999999998</v>
      </c>
      <c r="O43" s="949">
        <v>100.873</v>
      </c>
      <c r="P43" s="949">
        <f t="shared" si="6"/>
        <v>144.765</v>
      </c>
      <c r="Q43" s="951">
        <f t="shared" si="7"/>
        <v>0.03587193036991021</v>
      </c>
    </row>
    <row r="44" spans="1:17" s="952" customFormat="1" ht="18" customHeight="1">
      <c r="A44" s="947" t="s">
        <v>276</v>
      </c>
      <c r="B44" s="948">
        <v>23.992</v>
      </c>
      <c r="C44" s="949">
        <v>3.198</v>
      </c>
      <c r="D44" s="949">
        <f t="shared" si="0"/>
        <v>27.19</v>
      </c>
      <c r="E44" s="950">
        <f t="shared" si="1"/>
        <v>0.0015908654483566694</v>
      </c>
      <c r="F44" s="948">
        <v>9.908</v>
      </c>
      <c r="G44" s="949">
        <v>5.032</v>
      </c>
      <c r="H44" s="949">
        <f t="shared" si="2"/>
        <v>14.94</v>
      </c>
      <c r="I44" s="950">
        <f t="shared" si="3"/>
        <v>0.8199464524765732</v>
      </c>
      <c r="J44" s="948">
        <v>130.19099999999997</v>
      </c>
      <c r="K44" s="949">
        <v>27.096999999999998</v>
      </c>
      <c r="L44" s="949">
        <f t="shared" si="4"/>
        <v>157.28799999999998</v>
      </c>
      <c r="M44" s="950">
        <f t="shared" si="5"/>
        <v>0.0016126039834705836</v>
      </c>
      <c r="N44" s="948">
        <v>73.353</v>
      </c>
      <c r="O44" s="949">
        <v>30.247</v>
      </c>
      <c r="P44" s="949">
        <f t="shared" si="6"/>
        <v>103.6</v>
      </c>
      <c r="Q44" s="951">
        <f t="shared" si="7"/>
        <v>0.5182239382239382</v>
      </c>
    </row>
    <row r="45" spans="1:17" s="952" customFormat="1" ht="18" customHeight="1">
      <c r="A45" s="947" t="s">
        <v>300</v>
      </c>
      <c r="B45" s="948">
        <v>11.152000000000001</v>
      </c>
      <c r="C45" s="949">
        <v>14.363</v>
      </c>
      <c r="D45" s="949">
        <f t="shared" si="0"/>
        <v>25.515</v>
      </c>
      <c r="E45" s="950">
        <f t="shared" si="1"/>
        <v>0.001492862519853638</v>
      </c>
      <c r="F45" s="948">
        <v>6.92</v>
      </c>
      <c r="G45" s="949">
        <v>15.682</v>
      </c>
      <c r="H45" s="949">
        <f t="shared" si="2"/>
        <v>22.602</v>
      </c>
      <c r="I45" s="950">
        <f t="shared" si="3"/>
        <v>0.1288823997876294</v>
      </c>
      <c r="J45" s="948">
        <v>58.30800000000001</v>
      </c>
      <c r="K45" s="949">
        <v>100.36599999999999</v>
      </c>
      <c r="L45" s="949">
        <f t="shared" si="4"/>
        <v>158.67399999999998</v>
      </c>
      <c r="M45" s="950">
        <f t="shared" si="5"/>
        <v>0.0016268140256930686</v>
      </c>
      <c r="N45" s="948">
        <v>42.976000000000006</v>
      </c>
      <c r="O45" s="949">
        <v>79.03299999999999</v>
      </c>
      <c r="P45" s="949">
        <f t="shared" si="6"/>
        <v>122.00899999999999</v>
      </c>
      <c r="Q45" s="951">
        <f t="shared" si="7"/>
        <v>0.3005106180691588</v>
      </c>
    </row>
    <row r="46" spans="1:17" s="952" customFormat="1" ht="18" customHeight="1">
      <c r="A46" s="947" t="s">
        <v>301</v>
      </c>
      <c r="B46" s="948">
        <v>10.1</v>
      </c>
      <c r="C46" s="949">
        <v>9.94</v>
      </c>
      <c r="D46" s="949">
        <f t="shared" si="0"/>
        <v>20.04</v>
      </c>
      <c r="E46" s="950">
        <f t="shared" si="1"/>
        <v>0.0011725245893735804</v>
      </c>
      <c r="F46" s="948">
        <v>1.8</v>
      </c>
      <c r="G46" s="949">
        <v>5.7</v>
      </c>
      <c r="H46" s="949">
        <f t="shared" si="2"/>
        <v>7.5</v>
      </c>
      <c r="I46" s="950">
        <f t="shared" si="3"/>
        <v>1.6719999999999997</v>
      </c>
      <c r="J46" s="948">
        <v>63.3</v>
      </c>
      <c r="K46" s="949">
        <v>86.18</v>
      </c>
      <c r="L46" s="949">
        <f t="shared" si="4"/>
        <v>149.48000000000002</v>
      </c>
      <c r="M46" s="950">
        <f t="shared" si="5"/>
        <v>0.0015325520284394417</v>
      </c>
      <c r="N46" s="948">
        <v>64.76</v>
      </c>
      <c r="O46" s="949">
        <v>62.38</v>
      </c>
      <c r="P46" s="949">
        <f t="shared" si="6"/>
        <v>127.14000000000001</v>
      </c>
      <c r="Q46" s="951">
        <f t="shared" si="7"/>
        <v>0.17571181374862355</v>
      </c>
    </row>
    <row r="47" spans="1:17" s="952" customFormat="1" ht="18" customHeight="1" thickBot="1">
      <c r="A47" s="953" t="s">
        <v>218</v>
      </c>
      <c r="B47" s="954">
        <v>77.58299999999998</v>
      </c>
      <c r="C47" s="955">
        <v>127.135</v>
      </c>
      <c r="D47" s="955">
        <f t="shared" si="0"/>
        <v>204.718</v>
      </c>
      <c r="E47" s="956">
        <f t="shared" si="1"/>
        <v>0.011977888667034961</v>
      </c>
      <c r="F47" s="954">
        <v>136.12099999999998</v>
      </c>
      <c r="G47" s="955">
        <v>219.49599999999998</v>
      </c>
      <c r="H47" s="955">
        <f t="shared" si="2"/>
        <v>355.61699999999996</v>
      </c>
      <c r="I47" s="956">
        <f t="shared" si="3"/>
        <v>-0.42433010795321935</v>
      </c>
      <c r="J47" s="954">
        <v>562.2379999999999</v>
      </c>
      <c r="K47" s="955">
        <v>963.78</v>
      </c>
      <c r="L47" s="955">
        <f t="shared" si="4"/>
        <v>1526.018</v>
      </c>
      <c r="M47" s="956">
        <f t="shared" si="5"/>
        <v>0.01564558456873896</v>
      </c>
      <c r="N47" s="954">
        <v>1027.2830000000001</v>
      </c>
      <c r="O47" s="955">
        <v>1407.1160000000002</v>
      </c>
      <c r="P47" s="955">
        <f t="shared" si="6"/>
        <v>2434.3990000000003</v>
      </c>
      <c r="Q47" s="957">
        <f t="shared" si="7"/>
        <v>-0.37314384371666276</v>
      </c>
    </row>
    <row r="48" ht="18" thickTop="1">
      <c r="A48" s="913" t="s">
        <v>303</v>
      </c>
    </row>
    <row r="49" spans="1:2" ht="13.5">
      <c r="A49" s="958" t="s">
        <v>302</v>
      </c>
      <c r="B49" s="958"/>
    </row>
  </sheetData>
  <sheetProtection/>
  <mergeCells count="13"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</mergeCells>
  <conditionalFormatting sqref="Q48:Q65536 I48:I65536 Q3:Q6 I3:I6">
    <cfRule type="cellIs" priority="1" dxfId="0" operator="lessThan" stopIfTrue="1">
      <formula>0</formula>
    </cfRule>
  </conditionalFormatting>
  <conditionalFormatting sqref="I7:I47 Q7:Q4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54" right="0.21" top="0.19" bottom="0.25" header="0.17" footer="0.24"/>
  <pageSetup horizontalDpi="600" verticalDpi="6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Q22"/>
  <sheetViews>
    <sheetView showGridLines="0" zoomScale="90" zoomScaleNormal="90" zoomScalePageLayoutView="0" workbookViewId="0" topLeftCell="A1">
      <selection activeCell="J11" sqref="J11"/>
    </sheetView>
  </sheetViews>
  <sheetFormatPr defaultColWidth="9.00390625" defaultRowHeight="12.75"/>
  <cols>
    <col min="1" max="1" width="23.00390625" style="959" customWidth="1"/>
    <col min="2" max="2" width="9.8515625" style="959" customWidth="1"/>
    <col min="3" max="3" width="10.140625" style="959" customWidth="1"/>
    <col min="4" max="4" width="9.421875" style="959" customWidth="1"/>
    <col min="5" max="5" width="9.7109375" style="959" customWidth="1"/>
    <col min="6" max="6" width="9.421875" style="959" customWidth="1"/>
    <col min="7" max="7" width="10.421875" style="959" customWidth="1"/>
    <col min="8" max="9" width="9.00390625" style="959" customWidth="1"/>
    <col min="10" max="10" width="11.7109375" style="959" customWidth="1"/>
    <col min="11" max="11" width="11.00390625" style="959" customWidth="1"/>
    <col min="12" max="12" width="12.140625" style="959" customWidth="1"/>
    <col min="13" max="13" width="9.7109375" style="959" customWidth="1"/>
    <col min="14" max="14" width="11.28125" style="959" customWidth="1"/>
    <col min="15" max="15" width="11.140625" style="959" customWidth="1"/>
    <col min="16" max="16" width="11.421875" style="959" customWidth="1"/>
    <col min="17" max="16384" width="9.00390625" style="959" customWidth="1"/>
  </cols>
  <sheetData>
    <row r="1" spans="16:17" ht="18.75" thickBot="1">
      <c r="P1" s="960" t="s">
        <v>0</v>
      </c>
      <c r="Q1" s="961"/>
    </row>
    <row r="2" ht="4.5" customHeight="1" thickBot="1"/>
    <row r="3" spans="1:17" ht="24" customHeight="1" thickBot="1" thickTop="1">
      <c r="A3" s="962" t="s">
        <v>304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4"/>
    </row>
    <row r="4" spans="1:17" ht="15.75" customHeight="1" thickBot="1">
      <c r="A4" s="965" t="s">
        <v>246</v>
      </c>
      <c r="B4" s="966" t="s">
        <v>39</v>
      </c>
      <c r="C4" s="967"/>
      <c r="D4" s="967"/>
      <c r="E4" s="967"/>
      <c r="F4" s="967"/>
      <c r="G4" s="967"/>
      <c r="H4" s="967"/>
      <c r="I4" s="968"/>
      <c r="J4" s="966" t="s">
        <v>40</v>
      </c>
      <c r="K4" s="967"/>
      <c r="L4" s="967"/>
      <c r="M4" s="967"/>
      <c r="N4" s="967"/>
      <c r="O4" s="967"/>
      <c r="P4" s="967"/>
      <c r="Q4" s="969"/>
    </row>
    <row r="5" spans="1:17" s="978" customFormat="1" ht="24" customHeight="1">
      <c r="A5" s="970"/>
      <c r="B5" s="971" t="s">
        <v>41</v>
      </c>
      <c r="C5" s="972"/>
      <c r="D5" s="972"/>
      <c r="E5" s="973" t="s">
        <v>42</v>
      </c>
      <c r="F5" s="971" t="s">
        <v>43</v>
      </c>
      <c r="G5" s="972"/>
      <c r="H5" s="972"/>
      <c r="I5" s="974" t="s">
        <v>44</v>
      </c>
      <c r="J5" s="975" t="s">
        <v>206</v>
      </c>
      <c r="K5" s="976"/>
      <c r="L5" s="976"/>
      <c r="M5" s="973" t="s">
        <v>42</v>
      </c>
      <c r="N5" s="975" t="s">
        <v>207</v>
      </c>
      <c r="O5" s="976"/>
      <c r="P5" s="976"/>
      <c r="Q5" s="977" t="s">
        <v>44</v>
      </c>
    </row>
    <row r="6" spans="1:17" s="985" customFormat="1" ht="14.25" thickBot="1">
      <c r="A6" s="979"/>
      <c r="B6" s="980" t="s">
        <v>11</v>
      </c>
      <c r="C6" s="981" t="s">
        <v>12</v>
      </c>
      <c r="D6" s="981" t="s">
        <v>13</v>
      </c>
      <c r="E6" s="982"/>
      <c r="F6" s="980" t="s">
        <v>11</v>
      </c>
      <c r="G6" s="981" t="s">
        <v>12</v>
      </c>
      <c r="H6" s="981" t="s">
        <v>13</v>
      </c>
      <c r="I6" s="983"/>
      <c r="J6" s="980" t="s">
        <v>11</v>
      </c>
      <c r="K6" s="981" t="s">
        <v>12</v>
      </c>
      <c r="L6" s="981" t="s">
        <v>13</v>
      </c>
      <c r="M6" s="982"/>
      <c r="N6" s="980" t="s">
        <v>11</v>
      </c>
      <c r="O6" s="981" t="s">
        <v>12</v>
      </c>
      <c r="P6" s="981" t="s">
        <v>13</v>
      </c>
      <c r="Q6" s="984"/>
    </row>
    <row r="7" spans="1:17" s="992" customFormat="1" ht="18" customHeight="1" thickBot="1" thickTop="1">
      <c r="A7" s="986" t="s">
        <v>4</v>
      </c>
      <c r="B7" s="987">
        <f>SUM(B8:B20)</f>
        <v>265899</v>
      </c>
      <c r="C7" s="988">
        <f>SUM(C8:C20)</f>
        <v>257366</v>
      </c>
      <c r="D7" s="989">
        <f aca="true" t="shared" si="0" ref="D7:D20">C7+B7</f>
        <v>523265</v>
      </c>
      <c r="E7" s="990">
        <f aca="true" t="shared" si="1" ref="E7:E20">D7/$D$7</f>
        <v>1</v>
      </c>
      <c r="F7" s="987">
        <f>SUM(F8:F20)</f>
        <v>247368</v>
      </c>
      <c r="G7" s="988">
        <f>SUM(G8:G20)</f>
        <v>250328</v>
      </c>
      <c r="H7" s="989">
        <f aca="true" t="shared" si="2" ref="H7:H20">G7+F7</f>
        <v>497696</v>
      </c>
      <c r="I7" s="990">
        <f aca="true" t="shared" si="3" ref="I7:I20">(D7/H7-1)</f>
        <v>0.05137473477785637</v>
      </c>
      <c r="J7" s="987">
        <f>SUM(J8:J20)</f>
        <v>1445144</v>
      </c>
      <c r="K7" s="988">
        <f>SUM(K8:K20)</f>
        <v>1361156</v>
      </c>
      <c r="L7" s="989">
        <f aca="true" t="shared" si="4" ref="L7:L20">K7+J7</f>
        <v>2806300</v>
      </c>
      <c r="M7" s="990">
        <f aca="true" t="shared" si="5" ref="M7:M20">L7/$L$7</f>
        <v>1</v>
      </c>
      <c r="N7" s="987">
        <f>SUM(N8:N20)</f>
        <v>1333654</v>
      </c>
      <c r="O7" s="988">
        <f>SUM(O8:O20)</f>
        <v>1260818</v>
      </c>
      <c r="P7" s="989">
        <f aca="true" t="shared" si="6" ref="P7:P20">O7+N7</f>
        <v>2594472</v>
      </c>
      <c r="Q7" s="991">
        <f aca="true" t="shared" si="7" ref="Q7:Q20">(L7/P7-1)</f>
        <v>0.081645899435415</v>
      </c>
    </row>
    <row r="8" spans="1:17" s="998" customFormat="1" ht="18.75" customHeight="1" thickTop="1">
      <c r="A8" s="993" t="s">
        <v>247</v>
      </c>
      <c r="B8" s="994">
        <v>164090</v>
      </c>
      <c r="C8" s="995">
        <v>153604</v>
      </c>
      <c r="D8" s="995">
        <f t="shared" si="0"/>
        <v>317694</v>
      </c>
      <c r="E8" s="996">
        <f t="shared" si="1"/>
        <v>0.6071378746906443</v>
      </c>
      <c r="F8" s="994">
        <v>155229</v>
      </c>
      <c r="G8" s="995">
        <v>152334</v>
      </c>
      <c r="H8" s="995">
        <f t="shared" si="2"/>
        <v>307563</v>
      </c>
      <c r="I8" s="996">
        <f t="shared" si="3"/>
        <v>0.032939592863901135</v>
      </c>
      <c r="J8" s="994">
        <v>870234</v>
      </c>
      <c r="K8" s="995">
        <v>835304</v>
      </c>
      <c r="L8" s="995">
        <f t="shared" si="4"/>
        <v>1705538</v>
      </c>
      <c r="M8" s="996">
        <f t="shared" si="5"/>
        <v>0.6077532694294979</v>
      </c>
      <c r="N8" s="995">
        <v>816490</v>
      </c>
      <c r="O8" s="995">
        <v>791758</v>
      </c>
      <c r="P8" s="995">
        <f t="shared" si="6"/>
        <v>1608248</v>
      </c>
      <c r="Q8" s="997">
        <f t="shared" si="7"/>
        <v>0.06049440136098405</v>
      </c>
    </row>
    <row r="9" spans="1:17" s="998" customFormat="1" ht="18.75" customHeight="1">
      <c r="A9" s="993" t="s">
        <v>248</v>
      </c>
      <c r="B9" s="994">
        <v>38054</v>
      </c>
      <c r="C9" s="995">
        <v>36243</v>
      </c>
      <c r="D9" s="995">
        <f t="shared" si="0"/>
        <v>74297</v>
      </c>
      <c r="E9" s="996">
        <f t="shared" si="1"/>
        <v>0.14198732955577</v>
      </c>
      <c r="F9" s="994">
        <v>36324</v>
      </c>
      <c r="G9" s="995">
        <v>36655</v>
      </c>
      <c r="H9" s="995">
        <f t="shared" si="2"/>
        <v>72979</v>
      </c>
      <c r="I9" s="996">
        <f t="shared" si="3"/>
        <v>0.018059989860096826</v>
      </c>
      <c r="J9" s="994">
        <v>196607</v>
      </c>
      <c r="K9" s="995">
        <v>180847</v>
      </c>
      <c r="L9" s="995">
        <f t="shared" si="4"/>
        <v>377454</v>
      </c>
      <c r="M9" s="996">
        <f t="shared" si="5"/>
        <v>0.13450236966824644</v>
      </c>
      <c r="N9" s="995">
        <v>177629</v>
      </c>
      <c r="O9" s="995">
        <v>162790</v>
      </c>
      <c r="P9" s="995">
        <f t="shared" si="6"/>
        <v>340419</v>
      </c>
      <c r="Q9" s="997">
        <f t="shared" si="7"/>
        <v>0.10879239995417422</v>
      </c>
    </row>
    <row r="10" spans="1:17" s="998" customFormat="1" ht="18.75" customHeight="1">
      <c r="A10" s="993" t="s">
        <v>249</v>
      </c>
      <c r="B10" s="994">
        <v>24882</v>
      </c>
      <c r="C10" s="995">
        <v>28066</v>
      </c>
      <c r="D10" s="995">
        <f t="shared" si="0"/>
        <v>52948</v>
      </c>
      <c r="E10" s="996">
        <f t="shared" si="1"/>
        <v>0.10118773470421297</v>
      </c>
      <c r="F10" s="994">
        <v>21835</v>
      </c>
      <c r="G10" s="995">
        <v>25462</v>
      </c>
      <c r="H10" s="995">
        <f t="shared" si="2"/>
        <v>47297</v>
      </c>
      <c r="I10" s="996">
        <f t="shared" si="3"/>
        <v>0.11947903672537374</v>
      </c>
      <c r="J10" s="994">
        <v>143203</v>
      </c>
      <c r="K10" s="995">
        <v>130935</v>
      </c>
      <c r="L10" s="995">
        <f t="shared" si="4"/>
        <v>274138</v>
      </c>
      <c r="M10" s="996">
        <f t="shared" si="5"/>
        <v>0.09768663364572569</v>
      </c>
      <c r="N10" s="995">
        <v>129275</v>
      </c>
      <c r="O10" s="995">
        <v>116990</v>
      </c>
      <c r="P10" s="995">
        <f t="shared" si="6"/>
        <v>246265</v>
      </c>
      <c r="Q10" s="997">
        <f t="shared" si="7"/>
        <v>0.11318295332264028</v>
      </c>
    </row>
    <row r="11" spans="1:17" s="998" customFormat="1" ht="18.75" customHeight="1">
      <c r="A11" s="993" t="s">
        <v>250</v>
      </c>
      <c r="B11" s="994">
        <v>12139</v>
      </c>
      <c r="C11" s="995">
        <v>13166</v>
      </c>
      <c r="D11" s="995">
        <f t="shared" si="0"/>
        <v>25305</v>
      </c>
      <c r="E11" s="996">
        <f t="shared" si="1"/>
        <v>0.048359817683200676</v>
      </c>
      <c r="F11" s="994">
        <v>12083</v>
      </c>
      <c r="G11" s="995">
        <v>12750</v>
      </c>
      <c r="H11" s="995">
        <f t="shared" si="2"/>
        <v>24833</v>
      </c>
      <c r="I11" s="996">
        <f t="shared" si="3"/>
        <v>0.01900696653646361</v>
      </c>
      <c r="J11" s="994">
        <v>77245</v>
      </c>
      <c r="K11" s="995">
        <v>77531</v>
      </c>
      <c r="L11" s="995">
        <f t="shared" si="4"/>
        <v>154776</v>
      </c>
      <c r="M11" s="996">
        <f t="shared" si="5"/>
        <v>0.05515304849802231</v>
      </c>
      <c r="N11" s="995">
        <v>71995</v>
      </c>
      <c r="O11" s="995">
        <v>70488</v>
      </c>
      <c r="P11" s="995">
        <f t="shared" si="6"/>
        <v>142483</v>
      </c>
      <c r="Q11" s="997">
        <f t="shared" si="7"/>
        <v>0.08627695935655488</v>
      </c>
    </row>
    <row r="12" spans="1:17" s="998" customFormat="1" ht="18.75" customHeight="1">
      <c r="A12" s="993" t="s">
        <v>251</v>
      </c>
      <c r="B12" s="994">
        <v>10102</v>
      </c>
      <c r="C12" s="995">
        <v>10088</v>
      </c>
      <c r="D12" s="995">
        <f t="shared" si="0"/>
        <v>20190</v>
      </c>
      <c r="E12" s="996">
        <f t="shared" si="1"/>
        <v>0.03858465595826207</v>
      </c>
      <c r="F12" s="994">
        <v>8105</v>
      </c>
      <c r="G12" s="995">
        <v>8199</v>
      </c>
      <c r="H12" s="995">
        <f t="shared" si="2"/>
        <v>16304</v>
      </c>
      <c r="I12" s="996">
        <f t="shared" si="3"/>
        <v>0.23834641805691859</v>
      </c>
      <c r="J12" s="994">
        <v>56514</v>
      </c>
      <c r="K12" s="995">
        <v>52523</v>
      </c>
      <c r="L12" s="995">
        <f t="shared" si="4"/>
        <v>109037</v>
      </c>
      <c r="M12" s="996">
        <f t="shared" si="5"/>
        <v>0.03885436339664327</v>
      </c>
      <c r="N12" s="995">
        <v>48015</v>
      </c>
      <c r="O12" s="995">
        <v>44209</v>
      </c>
      <c r="P12" s="995">
        <f t="shared" si="6"/>
        <v>92224</v>
      </c>
      <c r="Q12" s="997">
        <f t="shared" si="7"/>
        <v>0.18230612421929226</v>
      </c>
    </row>
    <row r="13" spans="1:17" s="998" customFormat="1" ht="18.75" customHeight="1">
      <c r="A13" s="993" t="s">
        <v>257</v>
      </c>
      <c r="B13" s="994">
        <v>6260</v>
      </c>
      <c r="C13" s="995">
        <v>7172</v>
      </c>
      <c r="D13" s="995">
        <f t="shared" si="0"/>
        <v>13432</v>
      </c>
      <c r="E13" s="996">
        <f t="shared" si="1"/>
        <v>0.02566959380046439</v>
      </c>
      <c r="F13" s="994">
        <v>5179</v>
      </c>
      <c r="G13" s="995">
        <v>6802</v>
      </c>
      <c r="H13" s="995">
        <f t="shared" si="2"/>
        <v>11981</v>
      </c>
      <c r="I13" s="996">
        <f t="shared" si="3"/>
        <v>0.12110842166764035</v>
      </c>
      <c r="J13" s="994">
        <v>37839</v>
      </c>
      <c r="K13" s="995">
        <v>31899</v>
      </c>
      <c r="L13" s="995">
        <f t="shared" si="4"/>
        <v>69738</v>
      </c>
      <c r="M13" s="996">
        <f t="shared" si="5"/>
        <v>0.024850514912874603</v>
      </c>
      <c r="N13" s="995">
        <v>34656</v>
      </c>
      <c r="O13" s="995">
        <v>30403</v>
      </c>
      <c r="P13" s="995">
        <f t="shared" si="6"/>
        <v>65059</v>
      </c>
      <c r="Q13" s="997">
        <f t="shared" si="7"/>
        <v>0.07191933475768142</v>
      </c>
    </row>
    <row r="14" spans="1:17" s="998" customFormat="1" ht="18.75" customHeight="1">
      <c r="A14" s="993" t="s">
        <v>252</v>
      </c>
      <c r="B14" s="994">
        <v>3313</v>
      </c>
      <c r="C14" s="995">
        <v>2988</v>
      </c>
      <c r="D14" s="995">
        <f t="shared" si="0"/>
        <v>6301</v>
      </c>
      <c r="E14" s="996">
        <f t="shared" si="1"/>
        <v>0.012041699712382828</v>
      </c>
      <c r="F14" s="994">
        <v>2737</v>
      </c>
      <c r="G14" s="995">
        <v>2907</v>
      </c>
      <c r="H14" s="995">
        <f t="shared" si="2"/>
        <v>5644</v>
      </c>
      <c r="I14" s="996">
        <f t="shared" si="3"/>
        <v>0.11640680368532963</v>
      </c>
      <c r="J14" s="994">
        <v>15163</v>
      </c>
      <c r="K14" s="995">
        <v>14583</v>
      </c>
      <c r="L14" s="995">
        <f t="shared" si="4"/>
        <v>29746</v>
      </c>
      <c r="M14" s="996">
        <f t="shared" si="5"/>
        <v>0.010599722053950041</v>
      </c>
      <c r="N14" s="995">
        <v>13905</v>
      </c>
      <c r="O14" s="995">
        <v>12640</v>
      </c>
      <c r="P14" s="995">
        <f t="shared" si="6"/>
        <v>26545</v>
      </c>
      <c r="Q14" s="997">
        <f t="shared" si="7"/>
        <v>0.12058768129591257</v>
      </c>
    </row>
    <row r="15" spans="1:17" s="998" customFormat="1" ht="18.75" customHeight="1">
      <c r="A15" s="993" t="s">
        <v>256</v>
      </c>
      <c r="B15" s="994">
        <v>2573</v>
      </c>
      <c r="C15" s="995">
        <v>2051</v>
      </c>
      <c r="D15" s="995">
        <f t="shared" si="0"/>
        <v>4624</v>
      </c>
      <c r="E15" s="996">
        <f t="shared" si="1"/>
        <v>0.008836822642446944</v>
      </c>
      <c r="F15" s="994">
        <v>1951</v>
      </c>
      <c r="G15" s="995">
        <v>1807</v>
      </c>
      <c r="H15" s="995">
        <f t="shared" si="2"/>
        <v>3758</v>
      </c>
      <c r="I15" s="996">
        <f t="shared" si="3"/>
        <v>0.2304417243214476</v>
      </c>
      <c r="J15" s="994">
        <v>18728</v>
      </c>
      <c r="K15" s="995">
        <v>15437</v>
      </c>
      <c r="L15" s="995">
        <f t="shared" si="4"/>
        <v>34165</v>
      </c>
      <c r="M15" s="996">
        <f t="shared" si="5"/>
        <v>0.0121743933292948</v>
      </c>
      <c r="N15" s="995">
        <v>16890</v>
      </c>
      <c r="O15" s="995">
        <v>14061</v>
      </c>
      <c r="P15" s="995">
        <f t="shared" si="6"/>
        <v>30951</v>
      </c>
      <c r="Q15" s="997">
        <f t="shared" si="7"/>
        <v>0.10384155600788336</v>
      </c>
    </row>
    <row r="16" spans="1:17" s="998" customFormat="1" ht="18.75" customHeight="1">
      <c r="A16" s="993" t="s">
        <v>263</v>
      </c>
      <c r="B16" s="994">
        <v>1626</v>
      </c>
      <c r="C16" s="995">
        <v>1825</v>
      </c>
      <c r="D16" s="995">
        <f t="shared" si="0"/>
        <v>3451</v>
      </c>
      <c r="E16" s="996">
        <f t="shared" si="1"/>
        <v>0.0065951286632968</v>
      </c>
      <c r="F16" s="994">
        <v>855</v>
      </c>
      <c r="G16" s="995">
        <v>814</v>
      </c>
      <c r="H16" s="995">
        <f t="shared" si="2"/>
        <v>1669</v>
      </c>
      <c r="I16" s="996">
        <f t="shared" si="3"/>
        <v>1.0677052127022169</v>
      </c>
      <c r="J16" s="994">
        <v>10949</v>
      </c>
      <c r="K16" s="995">
        <v>8241</v>
      </c>
      <c r="L16" s="995">
        <f t="shared" si="4"/>
        <v>19190</v>
      </c>
      <c r="M16" s="996">
        <f t="shared" si="5"/>
        <v>0.006838185511171293</v>
      </c>
      <c r="N16" s="995">
        <v>5820</v>
      </c>
      <c r="O16" s="995">
        <v>3162</v>
      </c>
      <c r="P16" s="995">
        <f t="shared" si="6"/>
        <v>8982</v>
      </c>
      <c r="Q16" s="997">
        <f t="shared" si="7"/>
        <v>1.1364952126475174</v>
      </c>
    </row>
    <row r="17" spans="1:17" s="998" customFormat="1" ht="18.75" customHeight="1">
      <c r="A17" s="993" t="s">
        <v>254</v>
      </c>
      <c r="B17" s="994">
        <v>800</v>
      </c>
      <c r="C17" s="995">
        <v>600</v>
      </c>
      <c r="D17" s="995">
        <f t="shared" si="0"/>
        <v>1400</v>
      </c>
      <c r="E17" s="996">
        <f t="shared" si="1"/>
        <v>0.002675508585515943</v>
      </c>
      <c r="F17" s="994">
        <v>926</v>
      </c>
      <c r="G17" s="995">
        <v>889</v>
      </c>
      <c r="H17" s="995">
        <f t="shared" si="2"/>
        <v>1815</v>
      </c>
      <c r="I17" s="996">
        <f t="shared" si="3"/>
        <v>-0.2286501377410468</v>
      </c>
      <c r="J17" s="994">
        <v>4389</v>
      </c>
      <c r="K17" s="995">
        <v>3814</v>
      </c>
      <c r="L17" s="995">
        <f t="shared" si="4"/>
        <v>8203</v>
      </c>
      <c r="M17" s="996">
        <f t="shared" si="5"/>
        <v>0.002923065958735702</v>
      </c>
      <c r="N17" s="995">
        <v>4883</v>
      </c>
      <c r="O17" s="995">
        <v>4399</v>
      </c>
      <c r="P17" s="995">
        <f t="shared" si="6"/>
        <v>9282</v>
      </c>
      <c r="Q17" s="997">
        <f t="shared" si="7"/>
        <v>-0.11624649859943981</v>
      </c>
    </row>
    <row r="18" spans="1:17" s="998" customFormat="1" ht="18.75" customHeight="1">
      <c r="A18" s="993" t="s">
        <v>262</v>
      </c>
      <c r="B18" s="994">
        <v>618</v>
      </c>
      <c r="C18" s="995">
        <v>474</v>
      </c>
      <c r="D18" s="995">
        <f t="shared" si="0"/>
        <v>1092</v>
      </c>
      <c r="E18" s="996">
        <f t="shared" si="1"/>
        <v>0.0020868966967024357</v>
      </c>
      <c r="F18" s="994">
        <v>696</v>
      </c>
      <c r="G18" s="995">
        <v>566</v>
      </c>
      <c r="H18" s="995">
        <f t="shared" si="2"/>
        <v>1262</v>
      </c>
      <c r="I18" s="996">
        <f t="shared" si="3"/>
        <v>-0.13470681458003164</v>
      </c>
      <c r="J18" s="994">
        <v>4384</v>
      </c>
      <c r="K18" s="995">
        <v>2374</v>
      </c>
      <c r="L18" s="995">
        <f t="shared" si="4"/>
        <v>6758</v>
      </c>
      <c r="M18" s="996">
        <f t="shared" si="5"/>
        <v>0.002408153084132131</v>
      </c>
      <c r="N18" s="995">
        <v>4523</v>
      </c>
      <c r="O18" s="995">
        <v>2707</v>
      </c>
      <c r="P18" s="995">
        <f t="shared" si="6"/>
        <v>7230</v>
      </c>
      <c r="Q18" s="997">
        <f t="shared" si="7"/>
        <v>-0.06528354080221299</v>
      </c>
    </row>
    <row r="19" spans="1:17" s="998" customFormat="1" ht="18.75" customHeight="1">
      <c r="A19" s="993" t="s">
        <v>255</v>
      </c>
      <c r="B19" s="994">
        <v>400</v>
      </c>
      <c r="C19" s="995">
        <v>286</v>
      </c>
      <c r="D19" s="995">
        <f t="shared" si="0"/>
        <v>686</v>
      </c>
      <c r="E19" s="996">
        <f t="shared" si="1"/>
        <v>0.0013109992069028121</v>
      </c>
      <c r="F19" s="994">
        <v>383</v>
      </c>
      <c r="G19" s="995">
        <v>314</v>
      </c>
      <c r="H19" s="995">
        <f t="shared" si="2"/>
        <v>697</v>
      </c>
      <c r="I19" s="996">
        <f t="shared" si="3"/>
        <v>-0.015781922525107572</v>
      </c>
      <c r="J19" s="994">
        <v>3328</v>
      </c>
      <c r="K19" s="995">
        <v>2775</v>
      </c>
      <c r="L19" s="995">
        <f t="shared" si="4"/>
        <v>6103</v>
      </c>
      <c r="M19" s="996">
        <f t="shared" si="5"/>
        <v>0.002174749670384492</v>
      </c>
      <c r="N19" s="995">
        <v>2995</v>
      </c>
      <c r="O19" s="995">
        <v>2374</v>
      </c>
      <c r="P19" s="995">
        <f t="shared" si="6"/>
        <v>5369</v>
      </c>
      <c r="Q19" s="997">
        <f t="shared" si="7"/>
        <v>0.13671074688023843</v>
      </c>
    </row>
    <row r="20" spans="1:17" s="998" customFormat="1" ht="18.75" customHeight="1" thickBot="1">
      <c r="A20" s="999" t="s">
        <v>218</v>
      </c>
      <c r="B20" s="1000">
        <v>1042</v>
      </c>
      <c r="C20" s="1001">
        <v>803</v>
      </c>
      <c r="D20" s="1001">
        <f t="shared" si="0"/>
        <v>1845</v>
      </c>
      <c r="E20" s="1002">
        <f t="shared" si="1"/>
        <v>0.0035259381001977964</v>
      </c>
      <c r="F20" s="1000">
        <v>1065</v>
      </c>
      <c r="G20" s="1001">
        <v>829</v>
      </c>
      <c r="H20" s="1001">
        <f t="shared" si="2"/>
        <v>1894</v>
      </c>
      <c r="I20" s="1002">
        <f t="shared" si="3"/>
        <v>-0.025871172122492125</v>
      </c>
      <c r="J20" s="1000">
        <v>6561</v>
      </c>
      <c r="K20" s="1001">
        <v>4893</v>
      </c>
      <c r="L20" s="1001">
        <f t="shared" si="4"/>
        <v>11454</v>
      </c>
      <c r="M20" s="1002">
        <f t="shared" si="5"/>
        <v>0.004081530841321313</v>
      </c>
      <c r="N20" s="1000">
        <v>6578</v>
      </c>
      <c r="O20" s="1001">
        <v>4837</v>
      </c>
      <c r="P20" s="1001">
        <f t="shared" si="6"/>
        <v>11415</v>
      </c>
      <c r="Q20" s="1003">
        <f t="shared" si="7"/>
        <v>0.0034165571616293633</v>
      </c>
    </row>
    <row r="21" ht="16.5" customHeight="1" thickTop="1">
      <c r="A21" s="422" t="s">
        <v>288</v>
      </c>
    </row>
    <row r="22" spans="1:5" ht="16.5">
      <c r="A22" s="1004" t="s">
        <v>289</v>
      </c>
      <c r="B22" s="1005"/>
      <c r="C22" s="1005"/>
      <c r="D22" s="1005"/>
      <c r="E22" s="1005"/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I21:I65536 Q21:Q65536 I3:I6 Q3:Q6">
    <cfRule type="cellIs" priority="2" dxfId="0" operator="lessThan" stopIfTrue="1">
      <formula>0</formula>
    </cfRule>
  </conditionalFormatting>
  <conditionalFormatting sqref="I7:I20 Q7:Q20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2" right="0.21" top="1.2" bottom="0.27" header="0.17" footer="0.24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Q14"/>
  <sheetViews>
    <sheetView showGridLines="0" zoomScale="88" zoomScaleNormal="88" zoomScalePageLayoutView="0" workbookViewId="0" topLeftCell="A1">
      <selection activeCell="F20" sqref="F20"/>
    </sheetView>
  </sheetViews>
  <sheetFormatPr defaultColWidth="8.421875" defaultRowHeight="12.75"/>
  <cols>
    <col min="1" max="1" width="24.57421875" style="1006" customWidth="1"/>
    <col min="2" max="2" width="8.421875" style="1006" customWidth="1"/>
    <col min="3" max="3" width="10.140625" style="1006" customWidth="1"/>
    <col min="4" max="4" width="8.421875" style="1006" customWidth="1"/>
    <col min="5" max="5" width="9.28125" style="1006" customWidth="1"/>
    <col min="6" max="6" width="8.421875" style="1006" customWidth="1"/>
    <col min="7" max="7" width="10.00390625" style="1006" customWidth="1"/>
    <col min="8" max="8" width="8.421875" style="1006" customWidth="1"/>
    <col min="9" max="9" width="9.421875" style="1006" customWidth="1"/>
    <col min="10" max="10" width="8.7109375" style="1006" bestFit="1" customWidth="1"/>
    <col min="11" max="11" width="9.8515625" style="1006" customWidth="1"/>
    <col min="12" max="12" width="8.7109375" style="1006" bestFit="1" customWidth="1"/>
    <col min="13" max="13" width="9.140625" style="1006" bestFit="1" customWidth="1"/>
    <col min="14" max="14" width="8.7109375" style="1006" bestFit="1" customWidth="1"/>
    <col min="15" max="15" width="9.8515625" style="1006" customWidth="1"/>
    <col min="16" max="17" width="8.7109375" style="1006" bestFit="1" customWidth="1"/>
    <col min="18" max="16384" width="8.421875" style="1006" customWidth="1"/>
  </cols>
  <sheetData>
    <row r="1" spans="16:17" ht="18.75" thickBot="1">
      <c r="P1" s="1007" t="s">
        <v>0</v>
      </c>
      <c r="Q1" s="1008"/>
    </row>
    <row r="2" ht="4.5" customHeight="1" thickBot="1"/>
    <row r="3" spans="1:17" ht="24" customHeight="1" thickBot="1">
      <c r="A3" s="1009" t="s">
        <v>305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1"/>
    </row>
    <row r="4" spans="1:17" ht="15.75" customHeight="1" thickBot="1">
      <c r="A4" s="1012" t="s">
        <v>246</v>
      </c>
      <c r="B4" s="1013" t="s">
        <v>39</v>
      </c>
      <c r="C4" s="1014"/>
      <c r="D4" s="1014"/>
      <c r="E4" s="1014"/>
      <c r="F4" s="1014"/>
      <c r="G4" s="1014"/>
      <c r="H4" s="1014"/>
      <c r="I4" s="1015"/>
      <c r="J4" s="1013" t="s">
        <v>40</v>
      </c>
      <c r="K4" s="1014"/>
      <c r="L4" s="1014"/>
      <c r="M4" s="1014"/>
      <c r="N4" s="1014"/>
      <c r="O4" s="1014"/>
      <c r="P4" s="1014"/>
      <c r="Q4" s="1015"/>
    </row>
    <row r="5" spans="1:17" s="1023" customFormat="1" ht="26.25" customHeight="1">
      <c r="A5" s="1016"/>
      <c r="B5" s="1017" t="s">
        <v>41</v>
      </c>
      <c r="C5" s="1018"/>
      <c r="D5" s="1018"/>
      <c r="E5" s="1019" t="s">
        <v>42</v>
      </c>
      <c r="F5" s="1017" t="s">
        <v>43</v>
      </c>
      <c r="G5" s="1018"/>
      <c r="H5" s="1018"/>
      <c r="I5" s="1020" t="s">
        <v>44</v>
      </c>
      <c r="J5" s="1021" t="s">
        <v>206</v>
      </c>
      <c r="K5" s="1022"/>
      <c r="L5" s="1022"/>
      <c r="M5" s="1019" t="s">
        <v>42</v>
      </c>
      <c r="N5" s="1021" t="s">
        <v>207</v>
      </c>
      <c r="O5" s="1022"/>
      <c r="P5" s="1022"/>
      <c r="Q5" s="1019" t="s">
        <v>44</v>
      </c>
    </row>
    <row r="6" spans="1:17" s="1029" customFormat="1" ht="17.25" thickBot="1">
      <c r="A6" s="1024"/>
      <c r="B6" s="1025" t="s">
        <v>14</v>
      </c>
      <c r="C6" s="1026" t="s">
        <v>15</v>
      </c>
      <c r="D6" s="1026" t="s">
        <v>13</v>
      </c>
      <c r="E6" s="1027"/>
      <c r="F6" s="1025" t="s">
        <v>14</v>
      </c>
      <c r="G6" s="1026" t="s">
        <v>15</v>
      </c>
      <c r="H6" s="1026" t="s">
        <v>13</v>
      </c>
      <c r="I6" s="1028"/>
      <c r="J6" s="1025" t="s">
        <v>14</v>
      </c>
      <c r="K6" s="1026" t="s">
        <v>15</v>
      </c>
      <c r="L6" s="1026" t="s">
        <v>13</v>
      </c>
      <c r="M6" s="1027"/>
      <c r="N6" s="1025" t="s">
        <v>14</v>
      </c>
      <c r="O6" s="1026" t="s">
        <v>15</v>
      </c>
      <c r="P6" s="1026" t="s">
        <v>13</v>
      </c>
      <c r="Q6" s="1027"/>
    </row>
    <row r="7" spans="1:17" s="1035" customFormat="1" ht="18.75" customHeight="1" thickBot="1">
      <c r="A7" s="1030" t="s">
        <v>4</v>
      </c>
      <c r="B7" s="1031">
        <f>SUM(B8:B12)</f>
        <v>21841.092000000004</v>
      </c>
      <c r="C7" s="1032">
        <f>SUM(C8:C12)</f>
        <v>15501.853</v>
      </c>
      <c r="D7" s="1033">
        <f aca="true" t="shared" si="0" ref="D7:D12">C7+B7</f>
        <v>37342.94500000001</v>
      </c>
      <c r="E7" s="1034">
        <f aca="true" t="shared" si="1" ref="E7:E12">D7/$D$7</f>
        <v>1</v>
      </c>
      <c r="F7" s="1031">
        <f>SUM(F8:F12)</f>
        <v>20468.383000000005</v>
      </c>
      <c r="G7" s="1032">
        <f>SUM(G8:G12)</f>
        <v>11053.642000000002</v>
      </c>
      <c r="H7" s="1033">
        <f aca="true" t="shared" si="2" ref="H7:H12">G7+F7</f>
        <v>31522.02500000001</v>
      </c>
      <c r="I7" s="1034">
        <f aca="true" t="shared" si="3" ref="I7:I12">(D7/H7-1)</f>
        <v>0.1846619942722587</v>
      </c>
      <c r="J7" s="1031">
        <f>SUM(J8:J12)</f>
        <v>151361.20900000006</v>
      </c>
      <c r="K7" s="1032">
        <f>SUM(K8:K12)</f>
        <v>92327.68200000002</v>
      </c>
      <c r="L7" s="1033">
        <f aca="true" t="shared" si="4" ref="L7:L12">K7+J7</f>
        <v>243688.89100000006</v>
      </c>
      <c r="M7" s="1034">
        <f aca="true" t="shared" si="5" ref="M7:M12">L7/$L$7</f>
        <v>1</v>
      </c>
      <c r="N7" s="1031">
        <f>SUM(N8:N12)</f>
        <v>141740.287</v>
      </c>
      <c r="O7" s="1032">
        <f>SUM(O8:O12)</f>
        <v>69092.685</v>
      </c>
      <c r="P7" s="1033">
        <f aca="true" t="shared" si="6" ref="P7:P12">O7+N7</f>
        <v>210832.972</v>
      </c>
      <c r="Q7" s="1034">
        <f aca="true" t="shared" si="7" ref="Q7:Q12">(L7/P7-1)</f>
        <v>0.15583861806966337</v>
      </c>
    </row>
    <row r="8" spans="1:17" s="1040" customFormat="1" ht="18.75" customHeight="1" thickTop="1">
      <c r="A8" s="1036" t="s">
        <v>247</v>
      </c>
      <c r="B8" s="1037">
        <v>18015.588000000003</v>
      </c>
      <c r="C8" s="1038">
        <v>13021.704999999998</v>
      </c>
      <c r="D8" s="1038">
        <f t="shared" si="0"/>
        <v>31037.293</v>
      </c>
      <c r="E8" s="1039">
        <f t="shared" si="1"/>
        <v>0.8311420805188234</v>
      </c>
      <c r="F8" s="1037">
        <v>16747.979000000003</v>
      </c>
      <c r="G8" s="1038">
        <v>8913.898000000001</v>
      </c>
      <c r="H8" s="1038">
        <f t="shared" si="2"/>
        <v>25661.877000000004</v>
      </c>
      <c r="I8" s="1039">
        <f t="shared" si="3"/>
        <v>0.209470881650629</v>
      </c>
      <c r="J8" s="1037">
        <v>126848.56200000005</v>
      </c>
      <c r="K8" s="1038">
        <v>76041.323</v>
      </c>
      <c r="L8" s="1038">
        <f t="shared" si="4"/>
        <v>202889.88500000007</v>
      </c>
      <c r="M8" s="1039">
        <f t="shared" si="5"/>
        <v>0.832577489139626</v>
      </c>
      <c r="N8" s="1038">
        <v>117855.78</v>
      </c>
      <c r="O8" s="1038">
        <v>55053.419</v>
      </c>
      <c r="P8" s="1038">
        <f t="shared" si="6"/>
        <v>172909.199</v>
      </c>
      <c r="Q8" s="1039">
        <f t="shared" si="7"/>
        <v>0.1733897685802135</v>
      </c>
    </row>
    <row r="9" spans="1:17" s="1040" customFormat="1" ht="18.75" customHeight="1">
      <c r="A9" s="1036" t="s">
        <v>248</v>
      </c>
      <c r="B9" s="1037">
        <v>3383.3240000000005</v>
      </c>
      <c r="C9" s="1038">
        <v>1239.126</v>
      </c>
      <c r="D9" s="1038">
        <f t="shared" si="0"/>
        <v>4622.450000000001</v>
      </c>
      <c r="E9" s="1039">
        <f t="shared" si="1"/>
        <v>0.12378375620883676</v>
      </c>
      <c r="F9" s="1037">
        <v>3491.668</v>
      </c>
      <c r="G9" s="1038">
        <v>791.948</v>
      </c>
      <c r="H9" s="1038">
        <f t="shared" si="2"/>
        <v>4283.616</v>
      </c>
      <c r="I9" s="1039">
        <f t="shared" si="3"/>
        <v>0.0790999940237409</v>
      </c>
      <c r="J9" s="1037">
        <v>22171.204000000005</v>
      </c>
      <c r="K9" s="1038">
        <v>8191.8640000000005</v>
      </c>
      <c r="L9" s="1038">
        <f t="shared" si="4"/>
        <v>30363.068000000007</v>
      </c>
      <c r="M9" s="1039">
        <f t="shared" si="5"/>
        <v>0.12459766990363134</v>
      </c>
      <c r="N9" s="1038">
        <v>22377.48300000001</v>
      </c>
      <c r="O9" s="1038">
        <v>7034.097999999995</v>
      </c>
      <c r="P9" s="1038">
        <f t="shared" si="6"/>
        <v>29411.581000000006</v>
      </c>
      <c r="Q9" s="1039">
        <f t="shared" si="7"/>
        <v>0.03235076006284743</v>
      </c>
    </row>
    <row r="10" spans="1:17" s="1040" customFormat="1" ht="18.75" customHeight="1">
      <c r="A10" s="1036" t="s">
        <v>249</v>
      </c>
      <c r="B10" s="1037">
        <v>257.50200000000007</v>
      </c>
      <c r="C10" s="1038">
        <v>800.97</v>
      </c>
      <c r="D10" s="1038">
        <f t="shared" si="0"/>
        <v>1058.4720000000002</v>
      </c>
      <c r="E10" s="1039">
        <f t="shared" si="1"/>
        <v>0.028344631094307106</v>
      </c>
      <c r="F10" s="1037">
        <v>211.272</v>
      </c>
      <c r="G10" s="1038">
        <v>894.8380000000001</v>
      </c>
      <c r="H10" s="1038">
        <f t="shared" si="2"/>
        <v>1106.1100000000001</v>
      </c>
      <c r="I10" s="1039">
        <f t="shared" si="3"/>
        <v>-0.04306804928985353</v>
      </c>
      <c r="J10" s="1037">
        <v>1607.1559999999997</v>
      </c>
      <c r="K10" s="1038">
        <v>5264.129</v>
      </c>
      <c r="L10" s="1038">
        <f t="shared" si="4"/>
        <v>6871.285</v>
      </c>
      <c r="M10" s="1039">
        <f t="shared" si="5"/>
        <v>0.028196956257640807</v>
      </c>
      <c r="N10" s="1038">
        <v>1149.2280000000003</v>
      </c>
      <c r="O10" s="1038">
        <v>4674.601000000001</v>
      </c>
      <c r="P10" s="1038">
        <f t="shared" si="6"/>
        <v>5823.829000000001</v>
      </c>
      <c r="Q10" s="1039">
        <f t="shared" si="7"/>
        <v>0.1798569291783807</v>
      </c>
    </row>
    <row r="11" spans="1:17" s="1040" customFormat="1" ht="18.75" customHeight="1">
      <c r="A11" s="1036" t="s">
        <v>251</v>
      </c>
      <c r="B11" s="1037">
        <v>146.404</v>
      </c>
      <c r="C11" s="1038">
        <v>438.682</v>
      </c>
      <c r="D11" s="1038">
        <f t="shared" si="0"/>
        <v>585.086</v>
      </c>
      <c r="E11" s="1039">
        <f t="shared" si="1"/>
        <v>0.015667912640526877</v>
      </c>
      <c r="F11" s="1037">
        <v>5.281</v>
      </c>
      <c r="G11" s="1038">
        <v>448.86800000000005</v>
      </c>
      <c r="H11" s="1038">
        <f t="shared" si="2"/>
        <v>454.14900000000006</v>
      </c>
      <c r="I11" s="1039">
        <f t="shared" si="3"/>
        <v>0.2883128664821455</v>
      </c>
      <c r="J11" s="1037">
        <v>572.6469999999997</v>
      </c>
      <c r="K11" s="1038">
        <v>2623.7470000000008</v>
      </c>
      <c r="L11" s="1038">
        <f t="shared" si="4"/>
        <v>3196.3940000000002</v>
      </c>
      <c r="M11" s="1039">
        <f t="shared" si="5"/>
        <v>0.013116699685748086</v>
      </c>
      <c r="N11" s="1038">
        <v>272.265</v>
      </c>
      <c r="O11" s="1038">
        <v>2254.883</v>
      </c>
      <c r="P11" s="1038">
        <f t="shared" si="6"/>
        <v>2527.1479999999997</v>
      </c>
      <c r="Q11" s="1039">
        <f t="shared" si="7"/>
        <v>0.26482263800932926</v>
      </c>
    </row>
    <row r="12" spans="1:17" s="1040" customFormat="1" ht="18.75" customHeight="1" thickBot="1">
      <c r="A12" s="1041" t="s">
        <v>218</v>
      </c>
      <c r="B12" s="1042">
        <v>38.274</v>
      </c>
      <c r="C12" s="1043">
        <v>1.37</v>
      </c>
      <c r="D12" s="1043">
        <f t="shared" si="0"/>
        <v>39.644</v>
      </c>
      <c r="E12" s="1044">
        <f t="shared" si="1"/>
        <v>0.0010616195375056786</v>
      </c>
      <c r="F12" s="1042">
        <v>12.183</v>
      </c>
      <c r="G12" s="1043">
        <v>4.09</v>
      </c>
      <c r="H12" s="1043">
        <f t="shared" si="2"/>
        <v>16.273</v>
      </c>
      <c r="I12" s="1044">
        <f t="shared" si="3"/>
        <v>1.4361826338106063</v>
      </c>
      <c r="J12" s="1042">
        <v>161.64</v>
      </c>
      <c r="K12" s="1043">
        <v>206.619</v>
      </c>
      <c r="L12" s="1043">
        <f t="shared" si="4"/>
        <v>368.259</v>
      </c>
      <c r="M12" s="1044">
        <f t="shared" si="5"/>
        <v>0.0015111850133537681</v>
      </c>
      <c r="N12" s="1042">
        <v>85.53100000000002</v>
      </c>
      <c r="O12" s="1043">
        <v>75.684</v>
      </c>
      <c r="P12" s="1043">
        <f t="shared" si="6"/>
        <v>161.21500000000003</v>
      </c>
      <c r="Q12" s="1044">
        <f t="shared" si="7"/>
        <v>1.2842725552833167</v>
      </c>
    </row>
    <row r="13" ht="13.5">
      <c r="A13" s="422" t="s">
        <v>306</v>
      </c>
    </row>
    <row r="14" spans="1:3" ht="13.5">
      <c r="A14" s="1045" t="s">
        <v>307</v>
      </c>
      <c r="B14" s="1046"/>
      <c r="C14" s="1046"/>
    </row>
  </sheetData>
  <sheetProtection/>
  <mergeCells count="13"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</mergeCells>
  <conditionalFormatting sqref="Q13:Q65536 I13:I65536 Q2:Q6 I1:I6">
    <cfRule type="cellIs" priority="2" dxfId="0" operator="lessThan" stopIfTrue="1">
      <formula>0</formula>
    </cfRule>
  </conditionalFormatting>
  <conditionalFormatting sqref="I7:I12 Q7:Q12">
    <cfRule type="cellIs" priority="2" dxfId="1" operator="lessThan" stopIfTrue="1">
      <formula>0</formula>
    </cfRule>
    <cfRule type="cellIs" priority="3" dxfId="3" operator="greaterThanOrEqual" stopIfTrue="1">
      <formula>0</formula>
    </cfRule>
  </conditionalFormatting>
  <hyperlinks>
    <hyperlink ref="P1:Q1" location="INDICE!A1" display="Volver al Indice"/>
  </hyperlinks>
  <printOptions/>
  <pageMargins left="0.21" right="0.21" top="1" bottom="0.27" header="0.17" footer="0.2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522"/>
  <sheetViews>
    <sheetView showGridLines="0" zoomScale="88" zoomScaleNormal="88" workbookViewId="0" topLeftCell="A1">
      <selection activeCell="C35" sqref="C35:P35"/>
    </sheetView>
  </sheetViews>
  <sheetFormatPr defaultColWidth="11.00390625" defaultRowHeight="12.75"/>
  <cols>
    <col min="1" max="1" width="9.8515625" style="1" customWidth="1"/>
    <col min="2" max="2" width="17.14062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9" width="10.00390625" style="1" customWidth="1"/>
    <col min="10" max="10" width="9.57421875" style="1" customWidth="1"/>
    <col min="11" max="11" width="10.421875" style="1" customWidth="1"/>
    <col min="12" max="12" width="9.7109375" style="1" customWidth="1"/>
    <col min="13" max="13" width="9.00390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spans="15:16" ht="22.5" customHeight="1" thickBot="1">
      <c r="O1" s="2" t="s">
        <v>0</v>
      </c>
      <c r="P1" s="3"/>
    </row>
    <row r="2" ht="5.25" customHeight="1"/>
    <row r="3" ht="3.75" customHeight="1" thickBot="1"/>
    <row r="4" spans="1:16" ht="13.5" customHeight="1" thickTop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5.25" customHeight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3"/>
    </row>
    <row r="7" spans="1:16" ht="16.5" customHeight="1" thickTop="1">
      <c r="A7" s="14"/>
      <c r="B7" s="15"/>
      <c r="C7" s="16" t="s">
        <v>2</v>
      </c>
      <c r="D7" s="17"/>
      <c r="E7" s="17"/>
      <c r="F7" s="18"/>
      <c r="G7" s="19" t="s">
        <v>3</v>
      </c>
      <c r="H7" s="20"/>
      <c r="I7" s="20"/>
      <c r="J7" s="20"/>
      <c r="K7" s="20"/>
      <c r="L7" s="20"/>
      <c r="M7" s="20"/>
      <c r="N7" s="20"/>
      <c r="O7" s="21" t="s">
        <v>4</v>
      </c>
      <c r="P7" s="22"/>
    </row>
    <row r="8" spans="1:16" ht="3.75" customHeight="1" thickBot="1">
      <c r="A8" s="23"/>
      <c r="B8" s="24"/>
      <c r="C8" s="25"/>
      <c r="D8" s="26"/>
      <c r="E8" s="26"/>
      <c r="F8" s="27"/>
      <c r="G8" s="28"/>
      <c r="H8" s="29"/>
      <c r="I8" s="29"/>
      <c r="J8" s="29"/>
      <c r="K8" s="29"/>
      <c r="L8" s="29"/>
      <c r="M8" s="29"/>
      <c r="N8" s="29"/>
      <c r="O8" s="30"/>
      <c r="P8" s="31"/>
    </row>
    <row r="9" spans="1:16" ht="21.75" customHeight="1" thickBot="1" thickTop="1">
      <c r="A9" s="32" t="s">
        <v>5</v>
      </c>
      <c r="B9" s="33"/>
      <c r="C9" s="34" t="s">
        <v>6</v>
      </c>
      <c r="D9" s="35" t="s">
        <v>7</v>
      </c>
      <c r="E9" s="36" t="s">
        <v>8</v>
      </c>
      <c r="F9" s="37" t="s">
        <v>9</v>
      </c>
      <c r="G9" s="16" t="s">
        <v>6</v>
      </c>
      <c r="H9" s="17"/>
      <c r="I9" s="17"/>
      <c r="J9" s="38" t="s">
        <v>7</v>
      </c>
      <c r="K9" s="39"/>
      <c r="L9" s="40"/>
      <c r="M9" s="41" t="s">
        <v>8</v>
      </c>
      <c r="N9" s="42" t="s">
        <v>9</v>
      </c>
      <c r="O9" s="43" t="s">
        <v>6</v>
      </c>
      <c r="P9" s="44" t="s">
        <v>9</v>
      </c>
    </row>
    <row r="10" spans="1:16" ht="9" customHeight="1">
      <c r="A10" s="23"/>
      <c r="B10" s="24"/>
      <c r="C10" s="45"/>
      <c r="D10" s="46"/>
      <c r="E10" s="47"/>
      <c r="F10" s="48"/>
      <c r="G10" s="49" t="s">
        <v>10</v>
      </c>
      <c r="H10" s="50" t="s">
        <v>10</v>
      </c>
      <c r="I10" s="51" t="s">
        <v>10</v>
      </c>
      <c r="J10" s="49" t="s">
        <v>10</v>
      </c>
      <c r="K10" s="50" t="s">
        <v>10</v>
      </c>
      <c r="L10" s="52" t="s">
        <v>10</v>
      </c>
      <c r="M10" s="53"/>
      <c r="N10" s="54"/>
      <c r="O10" s="55"/>
      <c r="P10" s="56"/>
    </row>
    <row r="11" spans="1:16" ht="15.75" customHeight="1" thickBot="1">
      <c r="A11" s="57"/>
      <c r="B11" s="58"/>
      <c r="C11" s="59"/>
      <c r="D11" s="60"/>
      <c r="E11" s="61"/>
      <c r="F11" s="62"/>
      <c r="G11" s="63" t="s">
        <v>11</v>
      </c>
      <c r="H11" s="64" t="s">
        <v>12</v>
      </c>
      <c r="I11" s="65" t="s">
        <v>13</v>
      </c>
      <c r="J11" s="63" t="s">
        <v>14</v>
      </c>
      <c r="K11" s="64" t="s">
        <v>15</v>
      </c>
      <c r="L11" s="66" t="s">
        <v>13</v>
      </c>
      <c r="M11" s="67"/>
      <c r="N11" s="68"/>
      <c r="O11" s="55"/>
      <c r="P11" s="56"/>
    </row>
    <row r="12" spans="1:16" s="85" customFormat="1" ht="18" customHeight="1" thickTop="1">
      <c r="A12" s="69">
        <v>2009</v>
      </c>
      <c r="B12" s="70" t="s">
        <v>16</v>
      </c>
      <c r="C12" s="71">
        <v>733018</v>
      </c>
      <c r="D12" s="72">
        <v>6483.82</v>
      </c>
      <c r="E12" s="73">
        <v>898.682</v>
      </c>
      <c r="F12" s="74">
        <f>E12+D12</f>
        <v>7382.5019999999995</v>
      </c>
      <c r="G12" s="75">
        <v>268696</v>
      </c>
      <c r="H12" s="76">
        <v>240173</v>
      </c>
      <c r="I12" s="77">
        <f aca="true" t="shared" si="0" ref="I12:I23">H12+G12</f>
        <v>508869</v>
      </c>
      <c r="J12" s="78">
        <v>23960.495000000003</v>
      </c>
      <c r="K12" s="79">
        <v>10490.597</v>
      </c>
      <c r="L12" s="80">
        <f aca="true" t="shared" si="1" ref="L12:L23">K12+J12</f>
        <v>34451.092000000004</v>
      </c>
      <c r="M12" s="81">
        <v>393.9170000000001</v>
      </c>
      <c r="N12" s="82">
        <f aca="true" t="shared" si="2" ref="N12:N26">L12+M12</f>
        <v>34845.009000000005</v>
      </c>
      <c r="O12" s="83">
        <f aca="true" t="shared" si="3" ref="O12:O23">I12+C12</f>
        <v>1241887</v>
      </c>
      <c r="P12" s="84">
        <f aca="true" t="shared" si="4" ref="P12:P23">N12+F12</f>
        <v>42227.511000000006</v>
      </c>
    </row>
    <row r="13" spans="1:16" s="102" customFormat="1" ht="18" customHeight="1">
      <c r="A13" s="86"/>
      <c r="B13" s="87" t="s">
        <v>17</v>
      </c>
      <c r="C13" s="88">
        <v>668872</v>
      </c>
      <c r="D13" s="89">
        <v>7666.226000000006</v>
      </c>
      <c r="E13" s="90">
        <v>1067.4029999999998</v>
      </c>
      <c r="F13" s="91">
        <f aca="true" t="shared" si="5" ref="F13:F27">E13+D13</f>
        <v>8733.629000000006</v>
      </c>
      <c r="G13" s="92">
        <v>192435</v>
      </c>
      <c r="H13" s="93">
        <v>178630</v>
      </c>
      <c r="I13" s="94">
        <f t="shared" si="0"/>
        <v>371065</v>
      </c>
      <c r="J13" s="95">
        <v>22922.131999999994</v>
      </c>
      <c r="K13" s="96">
        <v>10971.667000000001</v>
      </c>
      <c r="L13" s="97">
        <f t="shared" si="1"/>
        <v>33893.799</v>
      </c>
      <c r="M13" s="98">
        <v>476.25</v>
      </c>
      <c r="N13" s="99">
        <f t="shared" si="2"/>
        <v>34370.049</v>
      </c>
      <c r="O13" s="100">
        <f t="shared" si="3"/>
        <v>1039937</v>
      </c>
      <c r="P13" s="101">
        <f t="shared" si="4"/>
        <v>43103.67800000001</v>
      </c>
    </row>
    <row r="14" spans="1:16" ht="18" customHeight="1">
      <c r="A14" s="86"/>
      <c r="B14" s="87" t="s">
        <v>18</v>
      </c>
      <c r="C14" s="88">
        <v>744157</v>
      </c>
      <c r="D14" s="89">
        <v>8528.45</v>
      </c>
      <c r="E14" s="90">
        <v>1100.859</v>
      </c>
      <c r="F14" s="91">
        <f t="shared" si="5"/>
        <v>9629.309000000001</v>
      </c>
      <c r="G14" s="92">
        <v>213521</v>
      </c>
      <c r="H14" s="93">
        <v>191654</v>
      </c>
      <c r="I14" s="94">
        <f t="shared" si="0"/>
        <v>405175</v>
      </c>
      <c r="J14" s="103">
        <v>20956.708999999995</v>
      </c>
      <c r="K14" s="96">
        <v>11939.231999999996</v>
      </c>
      <c r="L14" s="97">
        <f t="shared" si="1"/>
        <v>32895.94099999999</v>
      </c>
      <c r="M14" s="98">
        <v>524.753</v>
      </c>
      <c r="N14" s="99">
        <f t="shared" si="2"/>
        <v>33420.69399999999</v>
      </c>
      <c r="O14" s="100">
        <f t="shared" si="3"/>
        <v>1149332</v>
      </c>
      <c r="P14" s="101">
        <f t="shared" si="4"/>
        <v>43050.00299999999</v>
      </c>
    </row>
    <row r="15" spans="1:16" ht="18" customHeight="1">
      <c r="A15" s="86"/>
      <c r="B15" s="87" t="s">
        <v>19</v>
      </c>
      <c r="C15" s="88">
        <v>755671</v>
      </c>
      <c r="D15" s="89">
        <v>7651.128999999993</v>
      </c>
      <c r="E15" s="90">
        <v>1101.4259999999997</v>
      </c>
      <c r="F15" s="91">
        <f t="shared" si="5"/>
        <v>8752.554999999993</v>
      </c>
      <c r="G15" s="92">
        <v>211311</v>
      </c>
      <c r="H15" s="93">
        <v>206202</v>
      </c>
      <c r="I15" s="94">
        <f t="shared" si="0"/>
        <v>417513</v>
      </c>
      <c r="J15" s="95">
        <v>28613.039000000008</v>
      </c>
      <c r="K15" s="96">
        <v>12279.337000000003</v>
      </c>
      <c r="L15" s="97">
        <f t="shared" si="1"/>
        <v>40892.37600000001</v>
      </c>
      <c r="M15" s="98">
        <v>422.771</v>
      </c>
      <c r="N15" s="99">
        <f t="shared" si="2"/>
        <v>41315.14700000001</v>
      </c>
      <c r="O15" s="100">
        <f t="shared" si="3"/>
        <v>1173184</v>
      </c>
      <c r="P15" s="101">
        <f t="shared" si="4"/>
        <v>50067.702000000005</v>
      </c>
    </row>
    <row r="16" spans="1:16" s="104" customFormat="1" ht="18" customHeight="1">
      <c r="A16" s="86"/>
      <c r="B16" s="87" t="s">
        <v>20</v>
      </c>
      <c r="C16" s="88">
        <v>724014</v>
      </c>
      <c r="D16" s="89">
        <v>7934.0949999999975</v>
      </c>
      <c r="E16" s="90">
        <v>1165.6030000000003</v>
      </c>
      <c r="F16" s="91">
        <f t="shared" si="5"/>
        <v>9099.697999999999</v>
      </c>
      <c r="G16" s="92">
        <v>200323</v>
      </c>
      <c r="H16" s="93">
        <v>193831</v>
      </c>
      <c r="I16" s="94">
        <f t="shared" si="0"/>
        <v>394154</v>
      </c>
      <c r="J16" s="95">
        <v>24819.528999999977</v>
      </c>
      <c r="K16" s="96">
        <v>12358.21</v>
      </c>
      <c r="L16" s="97">
        <f t="shared" si="1"/>
        <v>37177.73899999997</v>
      </c>
      <c r="M16" s="98">
        <v>527.35</v>
      </c>
      <c r="N16" s="99">
        <f t="shared" si="2"/>
        <v>37705.08899999997</v>
      </c>
      <c r="O16" s="100">
        <f t="shared" si="3"/>
        <v>1118168</v>
      </c>
      <c r="P16" s="101">
        <f t="shared" si="4"/>
        <v>46804.78699999997</v>
      </c>
    </row>
    <row r="17" spans="1:16" s="120" customFormat="1" ht="18" customHeight="1">
      <c r="A17" s="86"/>
      <c r="B17" s="105" t="s">
        <v>21</v>
      </c>
      <c r="C17" s="106">
        <v>823588</v>
      </c>
      <c r="D17" s="107">
        <v>7728.895999999994</v>
      </c>
      <c r="E17" s="108">
        <v>1048.11</v>
      </c>
      <c r="F17" s="109">
        <f t="shared" si="5"/>
        <v>8777.005999999994</v>
      </c>
      <c r="G17" s="110">
        <v>247368</v>
      </c>
      <c r="H17" s="111">
        <v>250328</v>
      </c>
      <c r="I17" s="112">
        <f t="shared" si="0"/>
        <v>497696</v>
      </c>
      <c r="J17" s="113">
        <v>20468.38300000001</v>
      </c>
      <c r="K17" s="114">
        <v>11053.642</v>
      </c>
      <c r="L17" s="115">
        <f t="shared" si="1"/>
        <v>31522.02500000001</v>
      </c>
      <c r="M17" s="116">
        <v>484.78</v>
      </c>
      <c r="N17" s="117">
        <f t="shared" si="2"/>
        <v>32006.805000000008</v>
      </c>
      <c r="O17" s="118">
        <f t="shared" si="3"/>
        <v>1321284</v>
      </c>
      <c r="P17" s="119">
        <f t="shared" si="4"/>
        <v>40783.811</v>
      </c>
    </row>
    <row r="18" spans="1:16" s="102" customFormat="1" ht="18" customHeight="1">
      <c r="A18" s="86"/>
      <c r="B18" s="87" t="s">
        <v>22</v>
      </c>
      <c r="C18" s="88">
        <v>925096</v>
      </c>
      <c r="D18" s="89">
        <v>7894.994</v>
      </c>
      <c r="E18" s="90">
        <v>1272.103</v>
      </c>
      <c r="F18" s="91">
        <f t="shared" si="5"/>
        <v>9167.097</v>
      </c>
      <c r="G18" s="92">
        <v>245574</v>
      </c>
      <c r="H18" s="93">
        <v>281837</v>
      </c>
      <c r="I18" s="94">
        <f t="shared" si="0"/>
        <v>527411</v>
      </c>
      <c r="J18" s="95">
        <v>19785.66</v>
      </c>
      <c r="K18" s="96">
        <v>10941.337000000003</v>
      </c>
      <c r="L18" s="97">
        <f t="shared" si="1"/>
        <v>30726.997000000003</v>
      </c>
      <c r="M18" s="98">
        <v>582.0060000000003</v>
      </c>
      <c r="N18" s="99">
        <f t="shared" si="2"/>
        <v>31309.003000000004</v>
      </c>
      <c r="O18" s="100">
        <f t="shared" si="3"/>
        <v>1452507</v>
      </c>
      <c r="P18" s="101">
        <f t="shared" si="4"/>
        <v>40476.100000000006</v>
      </c>
    </row>
    <row r="19" spans="1:16" ht="18" customHeight="1">
      <c r="A19" s="86"/>
      <c r="B19" s="87" t="s">
        <v>23</v>
      </c>
      <c r="C19" s="88">
        <v>924951</v>
      </c>
      <c r="D19" s="89">
        <v>7356.128999999996</v>
      </c>
      <c r="E19" s="90">
        <v>1212.6119999999999</v>
      </c>
      <c r="F19" s="91">
        <f t="shared" si="5"/>
        <v>8568.740999999996</v>
      </c>
      <c r="G19" s="92">
        <v>272824</v>
      </c>
      <c r="H19" s="93">
        <v>247906</v>
      </c>
      <c r="I19" s="94">
        <f t="shared" si="0"/>
        <v>520730</v>
      </c>
      <c r="J19" s="95">
        <v>20499.90400000001</v>
      </c>
      <c r="K19" s="96">
        <v>11079.870999999997</v>
      </c>
      <c r="L19" s="97">
        <f t="shared" si="1"/>
        <v>31579.77500000001</v>
      </c>
      <c r="M19" s="98">
        <v>521.1679999999999</v>
      </c>
      <c r="N19" s="99">
        <f t="shared" si="2"/>
        <v>32100.94300000001</v>
      </c>
      <c r="O19" s="100">
        <f t="shared" si="3"/>
        <v>1445681</v>
      </c>
      <c r="P19" s="101">
        <f t="shared" si="4"/>
        <v>40669.68400000001</v>
      </c>
    </row>
    <row r="20" spans="1:16" ht="18" customHeight="1">
      <c r="A20" s="86"/>
      <c r="B20" s="87" t="s">
        <v>24</v>
      </c>
      <c r="C20" s="88">
        <v>871266</v>
      </c>
      <c r="D20" s="89">
        <v>7793.950999999997</v>
      </c>
      <c r="E20" s="90">
        <v>1278.5389999999993</v>
      </c>
      <c r="F20" s="91">
        <f t="shared" si="5"/>
        <v>9072.489999999996</v>
      </c>
      <c r="G20" s="92">
        <v>225784</v>
      </c>
      <c r="H20" s="93">
        <v>199427</v>
      </c>
      <c r="I20" s="94">
        <f t="shared" si="0"/>
        <v>425211</v>
      </c>
      <c r="J20" s="95">
        <v>22213.030999999984</v>
      </c>
      <c r="K20" s="96">
        <v>12476.045000000002</v>
      </c>
      <c r="L20" s="97">
        <f t="shared" si="1"/>
        <v>34689.07599999999</v>
      </c>
      <c r="M20" s="98">
        <v>570.8090000000001</v>
      </c>
      <c r="N20" s="99">
        <f t="shared" si="2"/>
        <v>35259.88499999999</v>
      </c>
      <c r="O20" s="100">
        <f t="shared" si="3"/>
        <v>1296477</v>
      </c>
      <c r="P20" s="101">
        <f t="shared" si="4"/>
        <v>44332.374999999985</v>
      </c>
    </row>
    <row r="21" spans="1:16" ht="18" customHeight="1">
      <c r="A21" s="86"/>
      <c r="B21" s="87" t="s">
        <v>25</v>
      </c>
      <c r="C21" s="88">
        <v>998863</v>
      </c>
      <c r="D21" s="89">
        <v>8195.342999999999</v>
      </c>
      <c r="E21" s="90">
        <v>1339.1940000000004</v>
      </c>
      <c r="F21" s="91">
        <f t="shared" si="5"/>
        <v>9534.537</v>
      </c>
      <c r="G21" s="92">
        <v>229128</v>
      </c>
      <c r="H21" s="93">
        <v>235013</v>
      </c>
      <c r="I21" s="94">
        <f t="shared" si="0"/>
        <v>464141</v>
      </c>
      <c r="J21" s="95">
        <v>26325.309000000016</v>
      </c>
      <c r="K21" s="96">
        <v>15938.195000000003</v>
      </c>
      <c r="L21" s="97">
        <f t="shared" si="1"/>
        <v>42263.504000000015</v>
      </c>
      <c r="M21" s="98">
        <v>638.6080000000002</v>
      </c>
      <c r="N21" s="99">
        <f t="shared" si="2"/>
        <v>42902.112000000016</v>
      </c>
      <c r="O21" s="100">
        <f t="shared" si="3"/>
        <v>1463004</v>
      </c>
      <c r="P21" s="101">
        <f t="shared" si="4"/>
        <v>52436.64900000002</v>
      </c>
    </row>
    <row r="22" spans="1:16" ht="18" customHeight="1">
      <c r="A22" s="86"/>
      <c r="B22" s="87" t="s">
        <v>26</v>
      </c>
      <c r="C22" s="88">
        <v>944194</v>
      </c>
      <c r="D22" s="89">
        <v>7647.925000000003</v>
      </c>
      <c r="E22" s="90">
        <v>1240.4259999999997</v>
      </c>
      <c r="F22" s="91">
        <f t="shared" si="5"/>
        <v>8888.351000000002</v>
      </c>
      <c r="G22" s="92">
        <v>217081</v>
      </c>
      <c r="H22" s="93">
        <v>238904</v>
      </c>
      <c r="I22" s="94">
        <f t="shared" si="0"/>
        <v>455985</v>
      </c>
      <c r="J22" s="95">
        <v>23877.136</v>
      </c>
      <c r="K22" s="96">
        <v>15340.528999999988</v>
      </c>
      <c r="L22" s="97">
        <f t="shared" si="1"/>
        <v>39217.664999999986</v>
      </c>
      <c r="M22" s="98">
        <v>684.8539999999997</v>
      </c>
      <c r="N22" s="121">
        <f t="shared" si="2"/>
        <v>39902.518999999986</v>
      </c>
      <c r="O22" s="100">
        <f t="shared" si="3"/>
        <v>1400179</v>
      </c>
      <c r="P22" s="101">
        <f t="shared" si="4"/>
        <v>48790.86999999999</v>
      </c>
    </row>
    <row r="23" spans="1:16" ht="18" customHeight="1" thickBot="1">
      <c r="A23" s="122"/>
      <c r="B23" s="87" t="s">
        <v>27</v>
      </c>
      <c r="C23" s="88">
        <v>1043194</v>
      </c>
      <c r="D23" s="89">
        <v>9780.84</v>
      </c>
      <c r="E23" s="90">
        <v>1390.595</v>
      </c>
      <c r="F23" s="91">
        <f t="shared" si="5"/>
        <v>11171.435</v>
      </c>
      <c r="G23" s="92">
        <v>240984</v>
      </c>
      <c r="H23" s="93">
        <v>294563</v>
      </c>
      <c r="I23" s="94">
        <f t="shared" si="0"/>
        <v>535547</v>
      </c>
      <c r="J23" s="95">
        <v>24601.020999999986</v>
      </c>
      <c r="K23" s="96">
        <v>16807.95899999999</v>
      </c>
      <c r="L23" s="97">
        <f t="shared" si="1"/>
        <v>41408.97999999998</v>
      </c>
      <c r="M23" s="98">
        <v>950.9329999999999</v>
      </c>
      <c r="N23" s="123">
        <f t="shared" si="2"/>
        <v>42359.91299999998</v>
      </c>
      <c r="O23" s="100">
        <f t="shared" si="3"/>
        <v>1578741</v>
      </c>
      <c r="P23" s="101">
        <f t="shared" si="4"/>
        <v>53531.347999999976</v>
      </c>
    </row>
    <row r="24" spans="1:16" ht="3.75" customHeight="1">
      <c r="A24" s="124"/>
      <c r="B24" s="125"/>
      <c r="C24" s="126"/>
      <c r="D24" s="127"/>
      <c r="E24" s="128"/>
      <c r="F24" s="129">
        <f t="shared" si="5"/>
        <v>0</v>
      </c>
      <c r="G24" s="130"/>
      <c r="H24" s="131"/>
      <c r="I24" s="132"/>
      <c r="J24" s="130"/>
      <c r="K24" s="131"/>
      <c r="L24" s="133"/>
      <c r="M24" s="134"/>
      <c r="N24" s="135">
        <f t="shared" si="2"/>
        <v>0</v>
      </c>
      <c r="O24" s="136"/>
      <c r="P24" s="137"/>
    </row>
    <row r="25" spans="1:16" s="85" customFormat="1" ht="18" customHeight="1">
      <c r="A25" s="138">
        <v>2010</v>
      </c>
      <c r="B25" s="70" t="s">
        <v>16</v>
      </c>
      <c r="C25" s="139">
        <v>1024970</v>
      </c>
      <c r="D25" s="140">
        <v>7086.655000000001</v>
      </c>
      <c r="E25" s="141">
        <v>1003.5830000000001</v>
      </c>
      <c r="F25" s="142">
        <f t="shared" si="5"/>
        <v>8090.238000000001</v>
      </c>
      <c r="G25" s="143">
        <v>284288</v>
      </c>
      <c r="H25" s="144">
        <v>261693</v>
      </c>
      <c r="I25" s="145">
        <f aca="true" t="shared" si="6" ref="I25:I30">H25+G25</f>
        <v>545981</v>
      </c>
      <c r="J25" s="146">
        <v>27088.933999999997</v>
      </c>
      <c r="K25" s="147">
        <v>14213.623000000003</v>
      </c>
      <c r="L25" s="148">
        <f aca="true" t="shared" si="7" ref="L25:L30">K25+J25</f>
        <v>41302.557</v>
      </c>
      <c r="M25" s="149">
        <v>630.667</v>
      </c>
      <c r="N25" s="150">
        <f t="shared" si="2"/>
        <v>41933.224</v>
      </c>
      <c r="O25" s="151">
        <f aca="true" t="shared" si="8" ref="O25:O30">I25+C25</f>
        <v>1570951</v>
      </c>
      <c r="P25" s="152">
        <f aca="true" t="shared" si="9" ref="P25:P30">N25+F25</f>
        <v>50023.462</v>
      </c>
    </row>
    <row r="26" spans="1:16" s="85" customFormat="1" ht="18" customHeight="1">
      <c r="A26" s="138"/>
      <c r="B26" s="87" t="s">
        <v>17</v>
      </c>
      <c r="C26" s="139">
        <v>928323</v>
      </c>
      <c r="D26" s="140">
        <v>7931.11</v>
      </c>
      <c r="E26" s="141">
        <v>1135.9940000000004</v>
      </c>
      <c r="F26" s="142">
        <f t="shared" si="5"/>
        <v>9067.104</v>
      </c>
      <c r="G26" s="143">
        <v>202715</v>
      </c>
      <c r="H26" s="144">
        <v>188295</v>
      </c>
      <c r="I26" s="145">
        <f t="shared" si="6"/>
        <v>391010</v>
      </c>
      <c r="J26" s="146">
        <v>23549.742999999988</v>
      </c>
      <c r="K26" s="147">
        <v>13644.38</v>
      </c>
      <c r="L26" s="148">
        <f t="shared" si="7"/>
        <v>37194.122999999985</v>
      </c>
      <c r="M26" s="149">
        <v>615.9159999999999</v>
      </c>
      <c r="N26" s="150">
        <f t="shared" si="2"/>
        <v>37810.03899999998</v>
      </c>
      <c r="O26" s="151">
        <f t="shared" si="8"/>
        <v>1319333</v>
      </c>
      <c r="P26" s="152">
        <f t="shared" si="9"/>
        <v>46877.14299999998</v>
      </c>
    </row>
    <row r="27" spans="1:16" s="85" customFormat="1" ht="18" customHeight="1">
      <c r="A27" s="138"/>
      <c r="B27" s="87" t="s">
        <v>18</v>
      </c>
      <c r="C27" s="139">
        <v>1076945</v>
      </c>
      <c r="D27" s="140">
        <v>9036.668999999996</v>
      </c>
      <c r="E27" s="141">
        <v>1238.8320000000003</v>
      </c>
      <c r="F27" s="142">
        <f t="shared" si="5"/>
        <v>10275.500999999997</v>
      </c>
      <c r="G27" s="143">
        <v>250371</v>
      </c>
      <c r="H27" s="144">
        <v>216855</v>
      </c>
      <c r="I27" s="145">
        <f t="shared" si="6"/>
        <v>467226</v>
      </c>
      <c r="J27" s="146">
        <v>25382.67400000001</v>
      </c>
      <c r="K27" s="147">
        <v>16991.138000000003</v>
      </c>
      <c r="L27" s="148">
        <f t="shared" si="7"/>
        <v>42373.81200000001</v>
      </c>
      <c r="M27" s="149">
        <v>808.525</v>
      </c>
      <c r="N27" s="150">
        <f>L27+M27</f>
        <v>43182.337000000014</v>
      </c>
      <c r="O27" s="151">
        <f t="shared" si="8"/>
        <v>1544171</v>
      </c>
      <c r="P27" s="152">
        <f t="shared" si="9"/>
        <v>53457.83800000001</v>
      </c>
    </row>
    <row r="28" spans="1:16" s="85" customFormat="1" ht="18" customHeight="1">
      <c r="A28" s="153"/>
      <c r="B28" s="87" t="s">
        <v>19</v>
      </c>
      <c r="C28" s="139">
        <v>1009177</v>
      </c>
      <c r="D28" s="140">
        <v>7568.481000000003</v>
      </c>
      <c r="E28" s="141">
        <v>1186.8619999999996</v>
      </c>
      <c r="F28" s="142">
        <f>E28+D28</f>
        <v>8755.343000000003</v>
      </c>
      <c r="G28" s="143">
        <v>215471</v>
      </c>
      <c r="H28" s="144">
        <v>215500</v>
      </c>
      <c r="I28" s="145">
        <f t="shared" si="6"/>
        <v>430971</v>
      </c>
      <c r="J28" s="146">
        <v>28129.27</v>
      </c>
      <c r="K28" s="147">
        <v>15637.245000000004</v>
      </c>
      <c r="L28" s="148">
        <f t="shared" si="7"/>
        <v>43766.51500000001</v>
      </c>
      <c r="M28" s="149">
        <v>787.1009999999995</v>
      </c>
      <c r="N28" s="150">
        <f>L28+M28</f>
        <v>44553.61600000001</v>
      </c>
      <c r="O28" s="151">
        <f t="shared" si="8"/>
        <v>1440148</v>
      </c>
      <c r="P28" s="152">
        <f t="shared" si="9"/>
        <v>53308.95900000001</v>
      </c>
    </row>
    <row r="29" spans="1:16" s="85" customFormat="1" ht="18" customHeight="1">
      <c r="A29" s="154"/>
      <c r="B29" s="87" t="s">
        <v>20</v>
      </c>
      <c r="C29" s="139">
        <v>1057219</v>
      </c>
      <c r="D29" s="140">
        <v>8599.75</v>
      </c>
      <c r="E29" s="141">
        <v>1165.64</v>
      </c>
      <c r="F29" s="142">
        <f>E29+D29</f>
        <v>9765.39</v>
      </c>
      <c r="G29" s="143">
        <v>226400</v>
      </c>
      <c r="H29" s="144">
        <v>221447</v>
      </c>
      <c r="I29" s="145">
        <f t="shared" si="6"/>
        <v>447847</v>
      </c>
      <c r="J29" s="146">
        <v>25369.495999999985</v>
      </c>
      <c r="K29" s="147">
        <v>16339.443</v>
      </c>
      <c r="L29" s="148">
        <f t="shared" si="7"/>
        <v>41708.938999999984</v>
      </c>
      <c r="M29" s="149">
        <v>721.5259999999998</v>
      </c>
      <c r="N29" s="150">
        <f>L29+M29</f>
        <v>42430.46499999998</v>
      </c>
      <c r="O29" s="151">
        <f t="shared" si="8"/>
        <v>1505066</v>
      </c>
      <c r="P29" s="152">
        <f t="shared" si="9"/>
        <v>52195.85499999998</v>
      </c>
    </row>
    <row r="30" spans="1:16" s="170" customFormat="1" ht="18" customHeight="1" thickBot="1">
      <c r="A30" s="155"/>
      <c r="B30" s="105" t="s">
        <v>21</v>
      </c>
      <c r="C30" s="156">
        <v>1123329</v>
      </c>
      <c r="D30" s="157">
        <v>8545.662999999997</v>
      </c>
      <c r="E30" s="158">
        <v>1083.5</v>
      </c>
      <c r="F30" s="159">
        <f>E30+D30</f>
        <v>9629.162999999997</v>
      </c>
      <c r="G30" s="160">
        <v>265899</v>
      </c>
      <c r="H30" s="161">
        <v>257366</v>
      </c>
      <c r="I30" s="162">
        <f t="shared" si="6"/>
        <v>523265</v>
      </c>
      <c r="J30" s="163">
        <v>21841.091999999997</v>
      </c>
      <c r="K30" s="164">
        <v>15501.852999999997</v>
      </c>
      <c r="L30" s="165">
        <f t="shared" si="7"/>
        <v>37342.94499999999</v>
      </c>
      <c r="M30" s="166">
        <v>752.5529999999999</v>
      </c>
      <c r="N30" s="167">
        <f>L30+M30</f>
        <v>38095.49799999999</v>
      </c>
      <c r="O30" s="168">
        <f t="shared" si="8"/>
        <v>1646594</v>
      </c>
      <c r="P30" s="169">
        <f t="shared" si="9"/>
        <v>47724.66099999999</v>
      </c>
    </row>
    <row r="31" spans="1:16" ht="18" customHeight="1">
      <c r="A31" s="171" t="s">
        <v>28</v>
      </c>
      <c r="B31" s="125"/>
      <c r="C31" s="172"/>
      <c r="D31" s="131"/>
      <c r="E31" s="173"/>
      <c r="F31" s="174"/>
      <c r="G31" s="130"/>
      <c r="H31" s="131"/>
      <c r="I31" s="132"/>
      <c r="J31" s="130"/>
      <c r="K31" s="131"/>
      <c r="L31" s="133"/>
      <c r="M31" s="175"/>
      <c r="N31" s="135"/>
      <c r="O31" s="176"/>
      <c r="P31" s="137"/>
    </row>
    <row r="32" spans="1:16" ht="18" customHeight="1">
      <c r="A32" s="177" t="s">
        <v>29</v>
      </c>
      <c r="B32" s="178"/>
      <c r="C32" s="88">
        <f>SUM(C12:C17)</f>
        <v>4449320</v>
      </c>
      <c r="D32" s="93">
        <f aca="true" t="shared" si="10" ref="D32:P32">SUM(D12:D17)</f>
        <v>45992.615999999995</v>
      </c>
      <c r="E32" s="179">
        <f t="shared" si="10"/>
        <v>6382.082999999999</v>
      </c>
      <c r="F32" s="180">
        <f t="shared" si="10"/>
        <v>52374.698999999986</v>
      </c>
      <c r="G32" s="92">
        <f t="shared" si="10"/>
        <v>1333654</v>
      </c>
      <c r="H32" s="93">
        <f t="shared" si="10"/>
        <v>1260818</v>
      </c>
      <c r="I32" s="179">
        <f t="shared" si="10"/>
        <v>2594472</v>
      </c>
      <c r="J32" s="92">
        <f t="shared" si="10"/>
        <v>141740.28699999998</v>
      </c>
      <c r="K32" s="93">
        <f t="shared" si="10"/>
        <v>69092.685</v>
      </c>
      <c r="L32" s="181">
        <f t="shared" si="10"/>
        <v>210832.972</v>
      </c>
      <c r="M32" s="182">
        <f t="shared" si="10"/>
        <v>2829.821</v>
      </c>
      <c r="N32" s="179">
        <f t="shared" si="10"/>
        <v>213662.793</v>
      </c>
      <c r="O32" s="183">
        <f t="shared" si="10"/>
        <v>7043792</v>
      </c>
      <c r="P32" s="184">
        <f t="shared" si="10"/>
        <v>266037.49199999997</v>
      </c>
    </row>
    <row r="33" spans="1:16" ht="18" customHeight="1" thickBot="1">
      <c r="A33" s="177" t="s">
        <v>30</v>
      </c>
      <c r="B33" s="178"/>
      <c r="C33" s="88">
        <f>SUM(C25:C30)</f>
        <v>6219963</v>
      </c>
      <c r="D33" s="93">
        <f aca="true" t="shared" si="11" ref="D33:P33">SUM(D25:D30)</f>
        <v>48768.327999999994</v>
      </c>
      <c r="E33" s="179">
        <f t="shared" si="11"/>
        <v>6814.411000000001</v>
      </c>
      <c r="F33" s="185">
        <f t="shared" si="11"/>
        <v>55582.739</v>
      </c>
      <c r="G33" s="186">
        <f t="shared" si="11"/>
        <v>1445144</v>
      </c>
      <c r="H33" s="93">
        <f t="shared" si="11"/>
        <v>1361156</v>
      </c>
      <c r="I33" s="179">
        <f t="shared" si="11"/>
        <v>2806300</v>
      </c>
      <c r="J33" s="92">
        <f t="shared" si="11"/>
        <v>151361.20899999997</v>
      </c>
      <c r="K33" s="93">
        <f t="shared" si="11"/>
        <v>92327.682</v>
      </c>
      <c r="L33" s="181">
        <f t="shared" si="11"/>
        <v>243688.891</v>
      </c>
      <c r="M33" s="182">
        <f t="shared" si="11"/>
        <v>4316.288</v>
      </c>
      <c r="N33" s="179">
        <f t="shared" si="11"/>
        <v>248005.17899999997</v>
      </c>
      <c r="O33" s="183">
        <f t="shared" si="11"/>
        <v>9026263</v>
      </c>
      <c r="P33" s="184">
        <f t="shared" si="11"/>
        <v>303587.91799999995</v>
      </c>
    </row>
    <row r="34" spans="1:16" ht="16.5" customHeight="1">
      <c r="A34" s="187" t="s">
        <v>31</v>
      </c>
      <c r="B34" s="125"/>
      <c r="C34" s="172"/>
      <c r="D34" s="131"/>
      <c r="E34" s="173"/>
      <c r="F34" s="188"/>
      <c r="G34" s="130"/>
      <c r="H34" s="131"/>
      <c r="I34" s="132"/>
      <c r="J34" s="130"/>
      <c r="K34" s="131"/>
      <c r="L34" s="133"/>
      <c r="M34" s="175"/>
      <c r="N34" s="135"/>
      <c r="O34" s="189"/>
      <c r="P34" s="137"/>
    </row>
    <row r="35" spans="1:16" ht="16.5" customHeight="1">
      <c r="A35" s="177" t="s">
        <v>32</v>
      </c>
      <c r="B35" s="190"/>
      <c r="C35" s="191">
        <f>(C30/C17-1)*100</f>
        <v>36.3945322175651</v>
      </c>
      <c r="D35" s="192">
        <f aca="true" t="shared" si="12" ref="D35:P35">(D30/D17-1)*100</f>
        <v>10.567705918154457</v>
      </c>
      <c r="E35" s="193">
        <f t="shared" si="12"/>
        <v>3.376553987653974</v>
      </c>
      <c r="F35" s="194">
        <f t="shared" si="12"/>
        <v>9.708971373609664</v>
      </c>
      <c r="G35" s="195">
        <f t="shared" si="12"/>
        <v>7.4912680702435175</v>
      </c>
      <c r="H35" s="196">
        <f t="shared" si="12"/>
        <v>2.811511297178093</v>
      </c>
      <c r="I35" s="193">
        <f t="shared" si="12"/>
        <v>5.137473477785637</v>
      </c>
      <c r="J35" s="197">
        <f t="shared" si="12"/>
        <v>6.706484825889691</v>
      </c>
      <c r="K35" s="192">
        <f t="shared" si="12"/>
        <v>40.24203968248652</v>
      </c>
      <c r="L35" s="198">
        <f t="shared" si="12"/>
        <v>18.466199427225828</v>
      </c>
      <c r="M35" s="199">
        <f t="shared" si="12"/>
        <v>55.23598333264572</v>
      </c>
      <c r="N35" s="193">
        <f t="shared" si="12"/>
        <v>19.0231202395865</v>
      </c>
      <c r="O35" s="200">
        <f t="shared" si="12"/>
        <v>24.62074769693723</v>
      </c>
      <c r="P35" s="201">
        <f t="shared" si="12"/>
        <v>17.01864006774647</v>
      </c>
    </row>
    <row r="36" spans="1:16" ht="6.75" customHeight="1" thickBot="1">
      <c r="A36" s="202"/>
      <c r="B36" s="203"/>
      <c r="C36" s="204"/>
      <c r="D36" s="205"/>
      <c r="E36" s="206"/>
      <c r="F36" s="207"/>
      <c r="G36" s="208"/>
      <c r="H36" s="209"/>
      <c r="I36" s="210"/>
      <c r="J36" s="208"/>
      <c r="K36" s="209"/>
      <c r="L36" s="211"/>
      <c r="M36" s="212"/>
      <c r="N36" s="213"/>
      <c r="O36" s="214"/>
      <c r="P36" s="215"/>
    </row>
    <row r="37" spans="1:16" ht="16.5" customHeight="1">
      <c r="A37" s="216" t="s">
        <v>33</v>
      </c>
      <c r="B37" s="87"/>
      <c r="C37" s="217"/>
      <c r="D37" s="218"/>
      <c r="E37" s="193"/>
      <c r="F37" s="194"/>
      <c r="G37" s="195"/>
      <c r="H37" s="196"/>
      <c r="I37" s="219"/>
      <c r="J37" s="195"/>
      <c r="K37" s="196"/>
      <c r="L37" s="220"/>
      <c r="M37" s="221"/>
      <c r="N37" s="222"/>
      <c r="O37" s="223"/>
      <c r="P37" s="224"/>
    </row>
    <row r="38" spans="1:16" ht="16.5" customHeight="1" thickBot="1">
      <c r="A38" s="225" t="s">
        <v>34</v>
      </c>
      <c r="B38" s="226"/>
      <c r="C38" s="227">
        <f aca="true" t="shared" si="13" ref="C38:P38">(C33/C32-1)*100</f>
        <v>39.795811494790215</v>
      </c>
      <c r="D38" s="228">
        <f t="shared" si="13"/>
        <v>6.035125290546639</v>
      </c>
      <c r="E38" s="229">
        <f t="shared" si="13"/>
        <v>6.774089274614603</v>
      </c>
      <c r="F38" s="230">
        <f t="shared" si="13"/>
        <v>6.125171239647642</v>
      </c>
      <c r="G38" s="231">
        <f t="shared" si="13"/>
        <v>8.359739482654426</v>
      </c>
      <c r="H38" s="232">
        <f t="shared" si="13"/>
        <v>7.958166840892189</v>
      </c>
      <c r="I38" s="229">
        <f t="shared" si="13"/>
        <v>8.1645899435415</v>
      </c>
      <c r="J38" s="233">
        <f t="shared" si="13"/>
        <v>6.787711668736773</v>
      </c>
      <c r="K38" s="228">
        <f t="shared" si="13"/>
        <v>33.628736529778806</v>
      </c>
      <c r="L38" s="234">
        <f t="shared" si="13"/>
        <v>15.583861806966315</v>
      </c>
      <c r="M38" s="235">
        <f t="shared" si="13"/>
        <v>52.52865817307879</v>
      </c>
      <c r="N38" s="236">
        <f t="shared" si="13"/>
        <v>16.07317096149725</v>
      </c>
      <c r="O38" s="237">
        <f t="shared" si="13"/>
        <v>28.14493954392747</v>
      </c>
      <c r="P38" s="238">
        <f t="shared" si="13"/>
        <v>14.11471207223678</v>
      </c>
    </row>
    <row r="39" spans="1:13" ht="17.25" customHeight="1" thickTop="1">
      <c r="A39" s="239" t="s">
        <v>35</v>
      </c>
      <c r="B39" s="240"/>
      <c r="C39" s="241"/>
      <c r="D39" s="241"/>
      <c r="E39" s="241"/>
      <c r="F39" s="242"/>
      <c r="G39" s="242"/>
      <c r="H39" s="242"/>
      <c r="I39" s="242"/>
      <c r="J39" s="242"/>
      <c r="K39" s="242"/>
      <c r="L39" s="242"/>
      <c r="M39" s="243"/>
    </row>
    <row r="40" spans="1:12" ht="13.5" customHeight="1">
      <c r="A40" s="239" t="s">
        <v>36</v>
      </c>
      <c r="B40" s="244"/>
      <c r="C40" s="244"/>
      <c r="D40" s="244"/>
      <c r="E40" s="244"/>
      <c r="F40" s="245"/>
      <c r="G40" s="245"/>
      <c r="H40" s="245"/>
      <c r="I40" s="245"/>
      <c r="J40" s="245"/>
      <c r="K40" s="245"/>
      <c r="L40" s="245"/>
    </row>
    <row r="41" spans="1:12" ht="13.5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</row>
    <row r="42" spans="1:12" ht="13.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</row>
    <row r="43" spans="1:12" ht="13.5">
      <c r="A43" s="245"/>
      <c r="B43" s="245"/>
      <c r="C43" s="246"/>
      <c r="D43" s="245"/>
      <c r="E43" s="245"/>
      <c r="F43" s="245"/>
      <c r="G43" s="245"/>
      <c r="H43" s="245"/>
      <c r="I43" s="245"/>
      <c r="J43" s="245"/>
      <c r="K43" s="245"/>
      <c r="L43" s="245"/>
    </row>
    <row r="44" spans="1:12" ht="13.5">
      <c r="A44" s="245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</row>
    <row r="45" spans="1:12" ht="13.5">
      <c r="A45" s="245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</row>
    <row r="46" spans="1:12" ht="13.5">
      <c r="A46" s="245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</row>
    <row r="47" spans="1:12" ht="13.5">
      <c r="A47" s="245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</row>
    <row r="48" spans="1:12" ht="13.5">
      <c r="A48" s="245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</row>
    <row r="49" spans="1:12" ht="13.5">
      <c r="A49" s="245"/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</row>
    <row r="50" spans="1:12" ht="13.5">
      <c r="A50" s="245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</row>
    <row r="51" spans="1:12" ht="13.5">
      <c r="A51" s="245"/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</row>
    <row r="52" spans="1:12" ht="13.5">
      <c r="A52" s="245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</row>
    <row r="53" spans="1:12" ht="13.5">
      <c r="A53" s="245"/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</row>
    <row r="54" spans="1:12" ht="13.5">
      <c r="A54" s="245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</row>
    <row r="55" spans="1:12" ht="13.5">
      <c r="A55" s="245"/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</row>
    <row r="56" spans="1:12" ht="13.5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</row>
    <row r="57" spans="1:12" ht="13.5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</row>
    <row r="58" spans="1:12" ht="13.5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</row>
    <row r="59" spans="1:12" ht="13.5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</row>
    <row r="60" spans="1:12" ht="13.5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</row>
    <row r="61" spans="1:12" ht="13.5">
      <c r="A61" s="245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</row>
    <row r="62" spans="1:12" ht="13.5">
      <c r="A62" s="245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</row>
    <row r="63" spans="1:12" ht="13.5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</row>
    <row r="64" spans="1:12" ht="13.5">
      <c r="A64" s="245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</row>
    <row r="65" spans="1:12" ht="13.5">
      <c r="A65" s="245"/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</row>
    <row r="66" spans="1:12" ht="13.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</row>
    <row r="67" spans="1:12" ht="13.5">
      <c r="A67" s="245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</row>
    <row r="68" spans="1:12" ht="13.5">
      <c r="A68" s="245"/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</row>
    <row r="69" spans="1:12" ht="13.5">
      <c r="A69" s="245"/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</row>
    <row r="70" spans="1:12" ht="13.5">
      <c r="A70" s="245"/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</row>
    <row r="71" spans="1:12" ht="13.5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</row>
    <row r="72" spans="1:12" ht="13.5">
      <c r="A72" s="245"/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</row>
    <row r="73" spans="1:12" ht="13.5">
      <c r="A73" s="245"/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</row>
    <row r="74" spans="1:12" ht="13.5">
      <c r="A74" s="245"/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</row>
    <row r="75" spans="1:12" ht="13.5">
      <c r="A75" s="245"/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</row>
    <row r="76" spans="1:12" ht="13.5">
      <c r="A76" s="245"/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</row>
    <row r="77" spans="1:12" ht="13.5">
      <c r="A77" s="245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</row>
    <row r="78" spans="1:12" ht="13.5">
      <c r="A78" s="245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</row>
    <row r="79" spans="1:12" ht="13.5">
      <c r="A79" s="245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</row>
    <row r="80" spans="1:12" ht="13.5">
      <c r="A80" s="245"/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</row>
    <row r="81" spans="1:12" ht="13.5">
      <c r="A81" s="245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</row>
    <row r="82" spans="1:12" ht="13.5">
      <c r="A82" s="245"/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</row>
    <row r="83" spans="1:12" ht="13.5">
      <c r="A83" s="245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</row>
    <row r="84" spans="1:12" ht="13.5">
      <c r="A84" s="245"/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</row>
    <row r="85" spans="1:12" ht="13.5">
      <c r="A85" s="245"/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</row>
    <row r="86" spans="1:12" ht="13.5">
      <c r="A86" s="245"/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</row>
    <row r="87" spans="1:12" ht="13.5">
      <c r="A87" s="245"/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</row>
    <row r="88" spans="1:12" ht="13.5">
      <c r="A88" s="245"/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</row>
    <row r="89" spans="1:12" ht="13.5">
      <c r="A89" s="245"/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</row>
    <row r="90" spans="1:12" ht="13.5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</row>
    <row r="91" spans="1:12" ht="13.5">
      <c r="A91" s="245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</row>
    <row r="92" spans="1:12" ht="13.5">
      <c r="A92" s="245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</row>
    <row r="93" spans="1:12" ht="13.5">
      <c r="A93" s="245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</row>
    <row r="94" spans="1:12" ht="13.5">
      <c r="A94" s="245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</row>
    <row r="95" spans="1:12" ht="13.5">
      <c r="A95" s="245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</row>
    <row r="96" spans="1:12" ht="13.5">
      <c r="A96" s="245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</row>
    <row r="97" spans="1:12" ht="13.5">
      <c r="A97" s="245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</row>
    <row r="98" spans="1:12" ht="13.5">
      <c r="A98" s="245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</row>
    <row r="99" spans="1:12" ht="13.5">
      <c r="A99" s="245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</row>
    <row r="100" spans="1:12" ht="13.5">
      <c r="A100" s="245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</row>
    <row r="101" spans="1:12" ht="13.5">
      <c r="A101" s="245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</row>
    <row r="102" spans="1:12" ht="13.5">
      <c r="A102" s="245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</row>
    <row r="103" spans="1:12" ht="13.5">
      <c r="A103" s="245"/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</row>
    <row r="104" spans="1:12" ht="13.5">
      <c r="A104" s="245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</row>
    <row r="105" spans="1:12" ht="13.5">
      <c r="A105" s="245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</row>
    <row r="106" spans="1:12" ht="13.5">
      <c r="A106" s="245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</row>
    <row r="107" spans="1:12" ht="13.5">
      <c r="A107" s="245"/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</row>
    <row r="108" spans="1:12" ht="13.5">
      <c r="A108" s="245"/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</row>
    <row r="109" spans="1:12" ht="13.5">
      <c r="A109" s="245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</row>
    <row r="110" spans="1:12" ht="13.5">
      <c r="A110" s="245"/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</row>
    <row r="111" spans="1:12" ht="13.5">
      <c r="A111" s="245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</row>
    <row r="112" spans="1:12" ht="13.5">
      <c r="A112" s="245"/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</row>
    <row r="113" spans="1:12" ht="13.5">
      <c r="A113" s="245"/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</row>
    <row r="114" spans="1:12" ht="13.5">
      <c r="A114" s="245"/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</row>
    <row r="115" spans="1:12" ht="13.5">
      <c r="A115" s="245"/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</row>
    <row r="116" spans="1:12" ht="13.5">
      <c r="A116" s="245"/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</row>
    <row r="117" spans="1:12" ht="13.5">
      <c r="A117" s="245"/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</row>
    <row r="118" spans="1:12" ht="13.5">
      <c r="A118" s="245"/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</row>
    <row r="119" spans="1:12" ht="13.5">
      <c r="A119" s="245"/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</row>
    <row r="120" spans="1:12" ht="13.5">
      <c r="A120" s="245"/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</row>
    <row r="121" spans="1:12" ht="13.5">
      <c r="A121" s="245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</row>
    <row r="122" spans="1:12" ht="13.5">
      <c r="A122" s="245"/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</row>
    <row r="123" spans="1:12" ht="13.5">
      <c r="A123" s="245"/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</row>
    <row r="124" spans="1:12" ht="13.5">
      <c r="A124" s="245"/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</row>
    <row r="125" spans="1:12" ht="13.5">
      <c r="A125" s="245"/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</row>
    <row r="126" spans="1:12" ht="13.5">
      <c r="A126" s="245"/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</row>
    <row r="127" spans="1:12" ht="13.5">
      <c r="A127" s="245"/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</row>
    <row r="128" spans="1:12" ht="13.5">
      <c r="A128" s="245"/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</row>
    <row r="129" spans="1:12" ht="13.5">
      <c r="A129" s="245"/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</row>
    <row r="130" spans="1:12" ht="13.5">
      <c r="A130" s="245"/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</row>
    <row r="131" spans="1:12" ht="13.5">
      <c r="A131" s="245"/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</row>
    <row r="132" spans="1:12" ht="13.5">
      <c r="A132" s="245"/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</row>
    <row r="133" spans="1:12" ht="13.5">
      <c r="A133" s="245"/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</row>
    <row r="134" spans="1:12" ht="13.5">
      <c r="A134" s="245"/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</row>
    <row r="135" spans="1:12" ht="13.5">
      <c r="A135" s="245"/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</row>
    <row r="136" spans="1:12" ht="13.5">
      <c r="A136" s="245"/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</row>
    <row r="137" spans="1:12" ht="13.5">
      <c r="A137" s="245"/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</row>
    <row r="138" spans="1:12" ht="13.5">
      <c r="A138" s="245"/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</row>
    <row r="139" spans="1:12" ht="13.5">
      <c r="A139" s="245"/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</row>
    <row r="140" spans="1:12" ht="13.5">
      <c r="A140" s="245"/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</row>
    <row r="141" spans="1:12" ht="13.5">
      <c r="A141" s="245"/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</row>
    <row r="142" spans="1:12" ht="13.5">
      <c r="A142" s="245"/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</row>
    <row r="143" spans="1:12" ht="13.5">
      <c r="A143" s="245"/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</row>
    <row r="144" spans="1:12" ht="13.5">
      <c r="A144" s="245"/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</row>
    <row r="145" spans="1:12" ht="13.5">
      <c r="A145" s="245"/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</row>
    <row r="146" spans="1:12" ht="13.5">
      <c r="A146" s="245"/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</row>
    <row r="147" spans="1:12" ht="13.5">
      <c r="A147" s="245"/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</row>
    <row r="148" spans="1:12" ht="13.5">
      <c r="A148" s="245"/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</row>
    <row r="149" spans="1:12" ht="13.5">
      <c r="A149" s="245"/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</row>
    <row r="150" spans="1:12" ht="13.5">
      <c r="A150" s="245"/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</row>
    <row r="151" spans="1:12" ht="13.5">
      <c r="A151" s="245"/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</row>
    <row r="152" spans="1:12" ht="13.5">
      <c r="A152" s="245"/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</row>
    <row r="153" spans="1:12" ht="13.5">
      <c r="A153" s="245"/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</row>
    <row r="154" spans="1:12" ht="13.5">
      <c r="A154" s="245"/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</row>
    <row r="155" spans="1:12" ht="13.5">
      <c r="A155" s="245"/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</row>
    <row r="156" spans="1:12" ht="13.5">
      <c r="A156" s="245"/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</row>
    <row r="157" spans="1:12" ht="13.5">
      <c r="A157" s="245"/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</row>
    <row r="158" spans="1:12" ht="13.5">
      <c r="A158" s="245"/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</row>
    <row r="159" spans="1:12" ht="13.5">
      <c r="A159" s="245"/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</row>
    <row r="160" spans="1:12" ht="13.5">
      <c r="A160" s="245"/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</row>
    <row r="161" spans="1:12" ht="13.5">
      <c r="A161" s="245"/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</row>
    <row r="162" spans="1:12" ht="13.5">
      <c r="A162" s="245"/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</row>
    <row r="163" spans="1:12" ht="13.5">
      <c r="A163" s="245"/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</row>
    <row r="164" spans="1:12" ht="13.5">
      <c r="A164" s="245"/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</row>
    <row r="165" spans="1:12" ht="13.5">
      <c r="A165" s="245"/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</row>
    <row r="166" spans="1:12" ht="13.5">
      <c r="A166" s="245"/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</row>
    <row r="167" spans="1:12" ht="13.5">
      <c r="A167" s="245"/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</row>
    <row r="168" spans="1:12" ht="13.5">
      <c r="A168" s="245"/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</row>
    <row r="169" spans="1:12" ht="13.5">
      <c r="A169" s="245"/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</row>
    <row r="170" spans="1:12" ht="13.5">
      <c r="A170" s="245"/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</row>
    <row r="171" spans="1:12" ht="13.5">
      <c r="A171" s="245"/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</row>
    <row r="172" spans="1:12" ht="13.5">
      <c r="A172" s="245"/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</row>
    <row r="173" spans="1:12" ht="13.5">
      <c r="A173" s="245"/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</row>
    <row r="174" spans="1:12" ht="13.5">
      <c r="A174" s="245"/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</row>
    <row r="175" spans="1:12" ht="13.5">
      <c r="A175" s="245"/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</row>
    <row r="176" spans="1:12" ht="13.5">
      <c r="A176" s="245"/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</row>
    <row r="177" spans="1:12" ht="13.5">
      <c r="A177" s="245"/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</row>
    <row r="178" spans="1:12" ht="13.5">
      <c r="A178" s="245"/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</row>
    <row r="179" spans="1:12" ht="13.5">
      <c r="A179" s="245"/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</row>
    <row r="180" spans="1:12" ht="13.5">
      <c r="A180" s="245"/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</row>
    <row r="181" spans="1:12" ht="13.5">
      <c r="A181" s="245"/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</row>
    <row r="182" spans="1:12" ht="13.5">
      <c r="A182" s="245"/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</row>
    <row r="183" spans="1:12" ht="13.5">
      <c r="A183" s="245"/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</row>
    <row r="184" spans="1:12" ht="13.5">
      <c r="A184" s="245"/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</row>
    <row r="185" spans="1:12" ht="13.5">
      <c r="A185" s="245"/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</row>
    <row r="186" spans="1:12" ht="13.5">
      <c r="A186" s="245"/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</row>
    <row r="187" spans="1:12" ht="13.5">
      <c r="A187" s="245"/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</row>
    <row r="188" spans="1:12" ht="13.5">
      <c r="A188" s="245"/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</row>
    <row r="189" spans="1:12" ht="13.5">
      <c r="A189" s="245"/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</row>
    <row r="190" spans="1:12" ht="13.5">
      <c r="A190" s="245"/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</row>
    <row r="191" spans="1:12" ht="13.5">
      <c r="A191" s="245"/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</row>
    <row r="192" spans="1:12" ht="13.5">
      <c r="A192" s="245"/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</row>
    <row r="193" spans="1:12" ht="13.5">
      <c r="A193" s="245"/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</row>
    <row r="194" spans="1:12" ht="13.5">
      <c r="A194" s="245"/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</row>
    <row r="195" spans="1:12" ht="13.5">
      <c r="A195" s="245"/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</row>
    <row r="196" spans="1:12" ht="13.5">
      <c r="A196" s="245"/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</row>
    <row r="197" spans="1:12" ht="13.5">
      <c r="A197" s="245"/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</row>
    <row r="198" spans="1:12" ht="13.5">
      <c r="A198" s="245"/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</row>
    <row r="199" spans="1:12" ht="13.5">
      <c r="A199" s="245"/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</row>
    <row r="200" spans="1:12" ht="13.5">
      <c r="A200" s="245"/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</row>
    <row r="201" spans="1:12" ht="13.5">
      <c r="A201" s="245"/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</row>
    <row r="202" spans="1:12" ht="13.5">
      <c r="A202" s="245"/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</row>
    <row r="203" spans="1:12" ht="13.5">
      <c r="A203" s="245"/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</row>
    <row r="204" spans="1:12" ht="13.5">
      <c r="A204" s="245"/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</row>
    <row r="205" spans="1:12" ht="13.5">
      <c r="A205" s="245"/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</row>
    <row r="206" spans="1:12" ht="13.5">
      <c r="A206" s="245"/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</row>
    <row r="207" spans="1:12" ht="13.5">
      <c r="A207" s="245"/>
      <c r="B207" s="24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</row>
    <row r="208" spans="1:12" ht="13.5">
      <c r="A208" s="245"/>
      <c r="B208" s="24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</row>
    <row r="209" spans="1:12" ht="13.5">
      <c r="A209" s="245"/>
      <c r="B209" s="24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</row>
    <row r="210" spans="1:12" ht="13.5">
      <c r="A210" s="245"/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</row>
    <row r="211" spans="1:12" ht="13.5">
      <c r="A211" s="245"/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</row>
    <row r="212" spans="1:12" ht="13.5">
      <c r="A212" s="245"/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</row>
    <row r="213" spans="1:12" ht="13.5">
      <c r="A213" s="245"/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</row>
    <row r="214" spans="1:12" ht="13.5">
      <c r="A214" s="245"/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</row>
    <row r="215" spans="1:12" ht="13.5">
      <c r="A215" s="245"/>
      <c r="B215" s="245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</row>
    <row r="216" spans="1:12" ht="13.5">
      <c r="A216" s="245"/>
      <c r="B216" s="24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</row>
    <row r="217" spans="1:12" ht="13.5">
      <c r="A217" s="245"/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</row>
    <row r="218" spans="1:12" ht="13.5">
      <c r="A218" s="245"/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</row>
    <row r="219" spans="1:12" ht="13.5">
      <c r="A219" s="245"/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</row>
    <row r="220" spans="1:12" ht="13.5">
      <c r="A220" s="245"/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</row>
    <row r="221" spans="1:12" ht="13.5">
      <c r="A221" s="245"/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</row>
    <row r="222" spans="1:12" ht="13.5">
      <c r="A222" s="245"/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</row>
    <row r="223" spans="1:12" ht="13.5">
      <c r="A223" s="245"/>
      <c r="B223" s="245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</row>
    <row r="224" spans="1:12" ht="13.5">
      <c r="A224" s="245"/>
      <c r="B224" s="245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</row>
    <row r="225" spans="1:12" ht="13.5">
      <c r="A225" s="245"/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</row>
    <row r="226" spans="1:12" ht="13.5">
      <c r="A226" s="245"/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</row>
    <row r="227" spans="1:12" ht="13.5">
      <c r="A227" s="245"/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</row>
    <row r="228" spans="1:12" ht="13.5">
      <c r="A228" s="245"/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</row>
    <row r="229" spans="1:12" ht="13.5">
      <c r="A229" s="245"/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</row>
    <row r="230" spans="1:12" ht="13.5">
      <c r="A230" s="245"/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</row>
    <row r="231" spans="1:12" ht="13.5">
      <c r="A231" s="245"/>
      <c r="B231" s="245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</row>
    <row r="232" spans="1:12" ht="13.5">
      <c r="A232" s="245"/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</row>
    <row r="233" spans="1:12" ht="13.5">
      <c r="A233" s="245"/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</row>
    <row r="234" spans="1:12" ht="13.5">
      <c r="A234" s="245"/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</row>
    <row r="235" spans="1:12" ht="13.5">
      <c r="A235" s="245"/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</row>
    <row r="236" spans="1:12" ht="13.5">
      <c r="A236" s="245"/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</row>
    <row r="237" spans="1:12" ht="13.5">
      <c r="A237" s="245"/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</row>
    <row r="238" spans="1:12" ht="13.5">
      <c r="A238" s="245"/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</row>
    <row r="239" spans="1:12" ht="13.5">
      <c r="A239" s="245"/>
      <c r="B239" s="245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</row>
    <row r="240" spans="1:12" ht="13.5">
      <c r="A240" s="245"/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</row>
    <row r="241" spans="1:12" ht="13.5">
      <c r="A241" s="245"/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</row>
    <row r="242" spans="1:12" ht="13.5">
      <c r="A242" s="245"/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</row>
    <row r="243" spans="1:12" ht="13.5">
      <c r="A243" s="245"/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</row>
    <row r="244" spans="1:12" ht="13.5">
      <c r="A244" s="245"/>
      <c r="B244" s="245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</row>
    <row r="245" spans="1:12" ht="13.5">
      <c r="A245" s="245"/>
      <c r="B245" s="245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</row>
    <row r="246" spans="1:12" ht="13.5">
      <c r="A246" s="245"/>
      <c r="B246" s="245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</row>
    <row r="247" spans="1:12" ht="13.5">
      <c r="A247" s="245"/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</row>
    <row r="248" spans="1:12" ht="13.5">
      <c r="A248" s="245"/>
      <c r="B248" s="245"/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</row>
    <row r="249" spans="1:12" ht="13.5">
      <c r="A249" s="245"/>
      <c r="B249" s="245"/>
      <c r="C249" s="245"/>
      <c r="D249" s="245"/>
      <c r="E249" s="245"/>
      <c r="F249" s="245"/>
      <c r="G249" s="245"/>
      <c r="H249" s="245"/>
      <c r="I249" s="245"/>
      <c r="J249" s="245"/>
      <c r="K249" s="245"/>
      <c r="L249" s="245"/>
    </row>
    <row r="250" spans="1:12" ht="13.5">
      <c r="A250" s="245"/>
      <c r="B250" s="245"/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</row>
    <row r="251" spans="1:12" ht="13.5">
      <c r="A251" s="245"/>
      <c r="B251" s="245"/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</row>
    <row r="252" spans="1:12" ht="13.5">
      <c r="A252" s="245"/>
      <c r="B252" s="245"/>
      <c r="C252" s="245"/>
      <c r="D252" s="245"/>
      <c r="E252" s="245"/>
      <c r="F252" s="245"/>
      <c r="G252" s="245"/>
      <c r="H252" s="245"/>
      <c r="I252" s="245"/>
      <c r="J252" s="245"/>
      <c r="K252" s="245"/>
      <c r="L252" s="245"/>
    </row>
    <row r="253" spans="1:12" ht="13.5">
      <c r="A253" s="245"/>
      <c r="B253" s="245"/>
      <c r="C253" s="245"/>
      <c r="D253" s="245"/>
      <c r="E253" s="245"/>
      <c r="F253" s="245"/>
      <c r="G253" s="245"/>
      <c r="H253" s="245"/>
      <c r="I253" s="245"/>
      <c r="J253" s="245"/>
      <c r="K253" s="245"/>
      <c r="L253" s="245"/>
    </row>
    <row r="254" spans="1:12" ht="13.5">
      <c r="A254" s="245"/>
      <c r="B254" s="245"/>
      <c r="C254" s="245"/>
      <c r="D254" s="245"/>
      <c r="E254" s="245"/>
      <c r="F254" s="245"/>
      <c r="G254" s="245"/>
      <c r="H254" s="245"/>
      <c r="I254" s="245"/>
      <c r="J254" s="245"/>
      <c r="K254" s="245"/>
      <c r="L254" s="245"/>
    </row>
    <row r="255" spans="1:12" ht="13.5">
      <c r="A255" s="245"/>
      <c r="B255" s="245"/>
      <c r="C255" s="245"/>
      <c r="D255" s="245"/>
      <c r="E255" s="245"/>
      <c r="F255" s="245"/>
      <c r="G255" s="245"/>
      <c r="H255" s="245"/>
      <c r="I255" s="245"/>
      <c r="J255" s="245"/>
      <c r="K255" s="245"/>
      <c r="L255" s="245"/>
    </row>
    <row r="256" spans="1:12" ht="13.5">
      <c r="A256" s="245"/>
      <c r="B256" s="245"/>
      <c r="C256" s="245"/>
      <c r="D256" s="245"/>
      <c r="E256" s="245"/>
      <c r="F256" s="245"/>
      <c r="G256" s="245"/>
      <c r="H256" s="245"/>
      <c r="I256" s="245"/>
      <c r="J256" s="245"/>
      <c r="K256" s="245"/>
      <c r="L256" s="245"/>
    </row>
    <row r="257" spans="1:12" ht="13.5">
      <c r="A257" s="245"/>
      <c r="B257" s="245"/>
      <c r="C257" s="245"/>
      <c r="D257" s="245"/>
      <c r="E257" s="245"/>
      <c r="F257" s="245"/>
      <c r="G257" s="245"/>
      <c r="H257" s="245"/>
      <c r="I257" s="245"/>
      <c r="J257" s="245"/>
      <c r="K257" s="245"/>
      <c r="L257" s="245"/>
    </row>
    <row r="258" spans="1:12" ht="13.5">
      <c r="A258" s="245"/>
      <c r="B258" s="245"/>
      <c r="C258" s="245"/>
      <c r="D258" s="245"/>
      <c r="E258" s="245"/>
      <c r="F258" s="245"/>
      <c r="G258" s="245"/>
      <c r="H258" s="245"/>
      <c r="I258" s="245"/>
      <c r="J258" s="245"/>
      <c r="K258" s="245"/>
      <c r="L258" s="245"/>
    </row>
    <row r="259" spans="1:12" ht="13.5">
      <c r="A259" s="245"/>
      <c r="B259" s="245"/>
      <c r="C259" s="245"/>
      <c r="D259" s="245"/>
      <c r="E259" s="245"/>
      <c r="F259" s="245"/>
      <c r="G259" s="245"/>
      <c r="H259" s="245"/>
      <c r="I259" s="245"/>
      <c r="J259" s="245"/>
      <c r="K259" s="245"/>
      <c r="L259" s="245"/>
    </row>
    <row r="260" spans="1:12" ht="13.5">
      <c r="A260" s="245"/>
      <c r="B260" s="245"/>
      <c r="C260" s="245"/>
      <c r="D260" s="245"/>
      <c r="E260" s="245"/>
      <c r="F260" s="245"/>
      <c r="G260" s="245"/>
      <c r="H260" s="245"/>
      <c r="I260" s="245"/>
      <c r="J260" s="245"/>
      <c r="K260" s="245"/>
      <c r="L260" s="245"/>
    </row>
    <row r="261" spans="1:12" ht="13.5">
      <c r="A261" s="245"/>
      <c r="B261" s="245"/>
      <c r="C261" s="245"/>
      <c r="D261" s="245"/>
      <c r="E261" s="245"/>
      <c r="F261" s="245"/>
      <c r="G261" s="245"/>
      <c r="H261" s="245"/>
      <c r="I261" s="245"/>
      <c r="J261" s="245"/>
      <c r="K261" s="245"/>
      <c r="L261" s="245"/>
    </row>
    <row r="262" spans="1:12" ht="13.5">
      <c r="A262" s="245"/>
      <c r="B262" s="245"/>
      <c r="C262" s="245"/>
      <c r="D262" s="245"/>
      <c r="E262" s="245"/>
      <c r="F262" s="245"/>
      <c r="G262" s="245"/>
      <c r="H262" s="245"/>
      <c r="I262" s="245"/>
      <c r="J262" s="245"/>
      <c r="K262" s="245"/>
      <c r="L262" s="245"/>
    </row>
    <row r="263" spans="1:12" ht="13.5">
      <c r="A263" s="245"/>
      <c r="B263" s="245"/>
      <c r="C263" s="245"/>
      <c r="D263" s="245"/>
      <c r="E263" s="245"/>
      <c r="F263" s="245"/>
      <c r="G263" s="245"/>
      <c r="H263" s="245"/>
      <c r="I263" s="245"/>
      <c r="J263" s="245"/>
      <c r="K263" s="245"/>
      <c r="L263" s="245"/>
    </row>
    <row r="264" spans="1:12" ht="13.5">
      <c r="A264" s="245"/>
      <c r="B264" s="245"/>
      <c r="C264" s="245"/>
      <c r="D264" s="245"/>
      <c r="E264" s="245"/>
      <c r="F264" s="245"/>
      <c r="G264" s="245"/>
      <c r="H264" s="245"/>
      <c r="I264" s="245"/>
      <c r="J264" s="245"/>
      <c r="K264" s="245"/>
      <c r="L264" s="245"/>
    </row>
    <row r="265" spans="1:12" ht="13.5">
      <c r="A265" s="245"/>
      <c r="B265" s="245"/>
      <c r="C265" s="245"/>
      <c r="D265" s="245"/>
      <c r="E265" s="245"/>
      <c r="F265" s="245"/>
      <c r="G265" s="245"/>
      <c r="H265" s="245"/>
      <c r="I265" s="245"/>
      <c r="J265" s="245"/>
      <c r="K265" s="245"/>
      <c r="L265" s="245"/>
    </row>
    <row r="266" spans="1:12" ht="13.5">
      <c r="A266" s="245"/>
      <c r="B266" s="245"/>
      <c r="C266" s="245"/>
      <c r="D266" s="245"/>
      <c r="E266" s="245"/>
      <c r="F266" s="245"/>
      <c r="G266" s="245"/>
      <c r="H266" s="245"/>
      <c r="I266" s="245"/>
      <c r="J266" s="245"/>
      <c r="K266" s="245"/>
      <c r="L266" s="245"/>
    </row>
    <row r="267" spans="1:12" ht="13.5">
      <c r="A267" s="245"/>
      <c r="B267" s="245"/>
      <c r="C267" s="245"/>
      <c r="D267" s="245"/>
      <c r="E267" s="245"/>
      <c r="F267" s="245"/>
      <c r="G267" s="245"/>
      <c r="H267" s="245"/>
      <c r="I267" s="245"/>
      <c r="J267" s="245"/>
      <c r="K267" s="245"/>
      <c r="L267" s="245"/>
    </row>
    <row r="268" spans="1:12" ht="13.5">
      <c r="A268" s="245"/>
      <c r="B268" s="245"/>
      <c r="C268" s="245"/>
      <c r="D268" s="245"/>
      <c r="E268" s="245"/>
      <c r="F268" s="245"/>
      <c r="G268" s="245"/>
      <c r="H268" s="245"/>
      <c r="I268" s="245"/>
      <c r="J268" s="245"/>
      <c r="K268" s="245"/>
      <c r="L268" s="245"/>
    </row>
    <row r="269" spans="1:12" ht="13.5">
      <c r="A269" s="245"/>
      <c r="B269" s="245"/>
      <c r="C269" s="245"/>
      <c r="D269" s="245"/>
      <c r="E269" s="245"/>
      <c r="F269" s="245"/>
      <c r="G269" s="245"/>
      <c r="H269" s="245"/>
      <c r="I269" s="245"/>
      <c r="J269" s="245"/>
      <c r="K269" s="245"/>
      <c r="L269" s="245"/>
    </row>
    <row r="270" spans="1:12" ht="13.5">
      <c r="A270" s="245"/>
      <c r="B270" s="245"/>
      <c r="C270" s="245"/>
      <c r="D270" s="245"/>
      <c r="E270" s="245"/>
      <c r="F270" s="245"/>
      <c r="G270" s="245"/>
      <c r="H270" s="245"/>
      <c r="I270" s="245"/>
      <c r="J270" s="245"/>
      <c r="K270" s="245"/>
      <c r="L270" s="245"/>
    </row>
    <row r="271" spans="1:12" ht="13.5">
      <c r="A271" s="245"/>
      <c r="B271" s="245"/>
      <c r="C271" s="245"/>
      <c r="D271" s="245"/>
      <c r="E271" s="245"/>
      <c r="F271" s="245"/>
      <c r="G271" s="245"/>
      <c r="H271" s="245"/>
      <c r="I271" s="245"/>
      <c r="J271" s="245"/>
      <c r="K271" s="245"/>
      <c r="L271" s="245"/>
    </row>
    <row r="272" spans="1:12" ht="13.5">
      <c r="A272" s="245"/>
      <c r="B272" s="245"/>
      <c r="C272" s="245"/>
      <c r="D272" s="245"/>
      <c r="E272" s="245"/>
      <c r="F272" s="245"/>
      <c r="G272" s="245"/>
      <c r="H272" s="245"/>
      <c r="I272" s="245"/>
      <c r="J272" s="245"/>
      <c r="K272" s="245"/>
      <c r="L272" s="245"/>
    </row>
    <row r="273" spans="1:12" ht="13.5">
      <c r="A273" s="245"/>
      <c r="B273" s="245"/>
      <c r="C273" s="245"/>
      <c r="D273" s="245"/>
      <c r="E273" s="245"/>
      <c r="F273" s="245"/>
      <c r="G273" s="245"/>
      <c r="H273" s="245"/>
      <c r="I273" s="245"/>
      <c r="J273" s="245"/>
      <c r="K273" s="245"/>
      <c r="L273" s="245"/>
    </row>
    <row r="274" spans="1:12" ht="13.5">
      <c r="A274" s="245"/>
      <c r="B274" s="245"/>
      <c r="C274" s="245"/>
      <c r="D274" s="245"/>
      <c r="E274" s="245"/>
      <c r="F274" s="245"/>
      <c r="G274" s="245"/>
      <c r="H274" s="245"/>
      <c r="I274" s="245"/>
      <c r="J274" s="245"/>
      <c r="K274" s="245"/>
      <c r="L274" s="245"/>
    </row>
    <row r="275" spans="1:12" ht="13.5">
      <c r="A275" s="245"/>
      <c r="B275" s="245"/>
      <c r="C275" s="245"/>
      <c r="D275" s="245"/>
      <c r="E275" s="245"/>
      <c r="F275" s="245"/>
      <c r="G275" s="245"/>
      <c r="H275" s="245"/>
      <c r="I275" s="245"/>
      <c r="J275" s="245"/>
      <c r="K275" s="245"/>
      <c r="L275" s="245"/>
    </row>
    <row r="276" spans="1:12" ht="13.5">
      <c r="A276" s="245"/>
      <c r="B276" s="245"/>
      <c r="C276" s="245"/>
      <c r="D276" s="245"/>
      <c r="E276" s="245"/>
      <c r="F276" s="245"/>
      <c r="G276" s="245"/>
      <c r="H276" s="245"/>
      <c r="I276" s="245"/>
      <c r="J276" s="245"/>
      <c r="K276" s="245"/>
      <c r="L276" s="245"/>
    </row>
    <row r="277" spans="1:12" ht="13.5">
      <c r="A277" s="245"/>
      <c r="B277" s="245"/>
      <c r="C277" s="245"/>
      <c r="D277" s="245"/>
      <c r="E277" s="245"/>
      <c r="F277" s="245"/>
      <c r="G277" s="245"/>
      <c r="H277" s="245"/>
      <c r="I277" s="245"/>
      <c r="J277" s="245"/>
      <c r="K277" s="245"/>
      <c r="L277" s="245"/>
    </row>
    <row r="278" spans="1:12" ht="13.5">
      <c r="A278" s="245"/>
      <c r="B278" s="245"/>
      <c r="C278" s="245"/>
      <c r="D278" s="245"/>
      <c r="E278" s="245"/>
      <c r="F278" s="245"/>
      <c r="G278" s="245"/>
      <c r="H278" s="245"/>
      <c r="I278" s="245"/>
      <c r="J278" s="245"/>
      <c r="K278" s="245"/>
      <c r="L278" s="245"/>
    </row>
    <row r="279" spans="1:12" ht="13.5">
      <c r="A279" s="245"/>
      <c r="B279" s="245"/>
      <c r="C279" s="245"/>
      <c r="D279" s="245"/>
      <c r="E279" s="245"/>
      <c r="F279" s="245"/>
      <c r="G279" s="245"/>
      <c r="H279" s="245"/>
      <c r="I279" s="245"/>
      <c r="J279" s="245"/>
      <c r="K279" s="245"/>
      <c r="L279" s="245"/>
    </row>
    <row r="280" spans="1:12" ht="13.5">
      <c r="A280" s="245"/>
      <c r="B280" s="245"/>
      <c r="C280" s="245"/>
      <c r="D280" s="245"/>
      <c r="E280" s="245"/>
      <c r="F280" s="245"/>
      <c r="G280" s="245"/>
      <c r="H280" s="245"/>
      <c r="I280" s="245"/>
      <c r="J280" s="245"/>
      <c r="K280" s="245"/>
      <c r="L280" s="245"/>
    </row>
    <row r="281" spans="1:12" ht="13.5">
      <c r="A281" s="245"/>
      <c r="B281" s="245"/>
      <c r="C281" s="245"/>
      <c r="D281" s="245"/>
      <c r="E281" s="245"/>
      <c r="F281" s="245"/>
      <c r="G281" s="245"/>
      <c r="H281" s="245"/>
      <c r="I281" s="245"/>
      <c r="J281" s="245"/>
      <c r="K281" s="245"/>
      <c r="L281" s="245"/>
    </row>
    <row r="282" spans="1:12" ht="13.5">
      <c r="A282" s="245"/>
      <c r="B282" s="245"/>
      <c r="C282" s="245"/>
      <c r="D282" s="245"/>
      <c r="E282" s="245"/>
      <c r="F282" s="245"/>
      <c r="G282" s="245"/>
      <c r="H282" s="245"/>
      <c r="I282" s="245"/>
      <c r="J282" s="245"/>
      <c r="K282" s="245"/>
      <c r="L282" s="245"/>
    </row>
    <row r="283" spans="1:12" ht="13.5">
      <c r="A283" s="245"/>
      <c r="B283" s="245"/>
      <c r="C283" s="245"/>
      <c r="D283" s="245"/>
      <c r="E283" s="245"/>
      <c r="F283" s="245"/>
      <c r="G283" s="245"/>
      <c r="H283" s="245"/>
      <c r="I283" s="245"/>
      <c r="J283" s="245"/>
      <c r="K283" s="245"/>
      <c r="L283" s="245"/>
    </row>
    <row r="284" spans="1:12" ht="13.5">
      <c r="A284" s="245"/>
      <c r="B284" s="245"/>
      <c r="C284" s="245"/>
      <c r="D284" s="245"/>
      <c r="E284" s="245"/>
      <c r="F284" s="245"/>
      <c r="G284" s="245"/>
      <c r="H284" s="245"/>
      <c r="I284" s="245"/>
      <c r="J284" s="245"/>
      <c r="K284" s="245"/>
      <c r="L284" s="245"/>
    </row>
    <row r="285" spans="1:12" ht="13.5">
      <c r="A285" s="245"/>
      <c r="B285" s="245"/>
      <c r="C285" s="245"/>
      <c r="D285" s="245"/>
      <c r="E285" s="245"/>
      <c r="F285" s="245"/>
      <c r="G285" s="245"/>
      <c r="H285" s="245"/>
      <c r="I285" s="245"/>
      <c r="J285" s="245"/>
      <c r="K285" s="245"/>
      <c r="L285" s="245"/>
    </row>
    <row r="286" spans="1:12" ht="13.5">
      <c r="A286" s="245"/>
      <c r="B286" s="245"/>
      <c r="C286" s="245"/>
      <c r="D286" s="245"/>
      <c r="E286" s="245"/>
      <c r="F286" s="245"/>
      <c r="G286" s="245"/>
      <c r="H286" s="245"/>
      <c r="I286" s="245"/>
      <c r="J286" s="245"/>
      <c r="K286" s="245"/>
      <c r="L286" s="245"/>
    </row>
    <row r="287" spans="1:12" ht="13.5">
      <c r="A287" s="245"/>
      <c r="B287" s="245"/>
      <c r="C287" s="245"/>
      <c r="D287" s="245"/>
      <c r="E287" s="245"/>
      <c r="F287" s="245"/>
      <c r="G287" s="245"/>
      <c r="H287" s="245"/>
      <c r="I287" s="245"/>
      <c r="J287" s="245"/>
      <c r="K287" s="245"/>
      <c r="L287" s="245"/>
    </row>
    <row r="288" spans="1:12" ht="13.5">
      <c r="A288" s="245"/>
      <c r="B288" s="245"/>
      <c r="C288" s="245"/>
      <c r="D288" s="245"/>
      <c r="E288" s="245"/>
      <c r="F288" s="245"/>
      <c r="G288" s="245"/>
      <c r="H288" s="245"/>
      <c r="I288" s="245"/>
      <c r="J288" s="245"/>
      <c r="K288" s="245"/>
      <c r="L288" s="245"/>
    </row>
    <row r="289" spans="1:12" ht="13.5">
      <c r="A289" s="245"/>
      <c r="B289" s="245"/>
      <c r="C289" s="245"/>
      <c r="D289" s="245"/>
      <c r="E289" s="245"/>
      <c r="F289" s="245"/>
      <c r="G289" s="245"/>
      <c r="H289" s="245"/>
      <c r="I289" s="245"/>
      <c r="J289" s="245"/>
      <c r="K289" s="245"/>
      <c r="L289" s="245"/>
    </row>
    <row r="290" spans="1:12" ht="13.5">
      <c r="A290" s="245"/>
      <c r="B290" s="245"/>
      <c r="C290" s="245"/>
      <c r="D290" s="245"/>
      <c r="E290" s="245"/>
      <c r="F290" s="245"/>
      <c r="G290" s="245"/>
      <c r="H290" s="245"/>
      <c r="I290" s="245"/>
      <c r="J290" s="245"/>
      <c r="K290" s="245"/>
      <c r="L290" s="245"/>
    </row>
    <row r="291" spans="1:12" ht="13.5">
      <c r="A291" s="245"/>
      <c r="B291" s="245"/>
      <c r="C291" s="245"/>
      <c r="D291" s="245"/>
      <c r="E291" s="245"/>
      <c r="F291" s="245"/>
      <c r="G291" s="245"/>
      <c r="H291" s="245"/>
      <c r="I291" s="245"/>
      <c r="J291" s="245"/>
      <c r="K291" s="245"/>
      <c r="L291" s="245"/>
    </row>
    <row r="292" spans="1:12" ht="13.5">
      <c r="A292" s="245"/>
      <c r="B292" s="245"/>
      <c r="C292" s="245"/>
      <c r="D292" s="245"/>
      <c r="E292" s="245"/>
      <c r="F292" s="245"/>
      <c r="G292" s="245"/>
      <c r="H292" s="245"/>
      <c r="I292" s="245"/>
      <c r="J292" s="245"/>
      <c r="K292" s="245"/>
      <c r="L292" s="245"/>
    </row>
    <row r="293" spans="1:12" ht="13.5">
      <c r="A293" s="245"/>
      <c r="B293" s="245"/>
      <c r="C293" s="245"/>
      <c r="D293" s="245"/>
      <c r="E293" s="245"/>
      <c r="F293" s="245"/>
      <c r="G293" s="245"/>
      <c r="H293" s="245"/>
      <c r="I293" s="245"/>
      <c r="J293" s="245"/>
      <c r="K293" s="245"/>
      <c r="L293" s="245"/>
    </row>
    <row r="294" spans="1:12" ht="13.5">
      <c r="A294" s="245"/>
      <c r="B294" s="245"/>
      <c r="C294" s="245"/>
      <c r="D294" s="245"/>
      <c r="E294" s="245"/>
      <c r="F294" s="245"/>
      <c r="G294" s="245"/>
      <c r="H294" s="245"/>
      <c r="I294" s="245"/>
      <c r="J294" s="245"/>
      <c r="K294" s="245"/>
      <c r="L294" s="245"/>
    </row>
    <row r="295" spans="1:12" ht="13.5">
      <c r="A295" s="245"/>
      <c r="B295" s="245"/>
      <c r="C295" s="245"/>
      <c r="D295" s="245"/>
      <c r="E295" s="245"/>
      <c r="F295" s="245"/>
      <c r="G295" s="245"/>
      <c r="H295" s="245"/>
      <c r="I295" s="245"/>
      <c r="J295" s="245"/>
      <c r="K295" s="245"/>
      <c r="L295" s="245"/>
    </row>
    <row r="296" spans="1:12" ht="13.5">
      <c r="A296" s="245"/>
      <c r="B296" s="245"/>
      <c r="C296" s="245"/>
      <c r="D296" s="245"/>
      <c r="E296" s="245"/>
      <c r="F296" s="245"/>
      <c r="G296" s="245"/>
      <c r="H296" s="245"/>
      <c r="I296" s="245"/>
      <c r="J296" s="245"/>
      <c r="K296" s="245"/>
      <c r="L296" s="245"/>
    </row>
    <row r="297" spans="1:12" ht="13.5">
      <c r="A297" s="245"/>
      <c r="B297" s="245"/>
      <c r="C297" s="245"/>
      <c r="D297" s="245"/>
      <c r="E297" s="245"/>
      <c r="F297" s="245"/>
      <c r="G297" s="245"/>
      <c r="H297" s="245"/>
      <c r="I297" s="245"/>
      <c r="J297" s="245"/>
      <c r="K297" s="245"/>
      <c r="L297" s="245"/>
    </row>
    <row r="298" spans="1:12" ht="13.5">
      <c r="A298" s="245"/>
      <c r="B298" s="245"/>
      <c r="C298" s="245"/>
      <c r="D298" s="245"/>
      <c r="E298" s="245"/>
      <c r="F298" s="245"/>
      <c r="G298" s="245"/>
      <c r="H298" s="245"/>
      <c r="I298" s="245"/>
      <c r="J298" s="245"/>
      <c r="K298" s="245"/>
      <c r="L298" s="245"/>
    </row>
    <row r="299" spans="1:12" ht="13.5">
      <c r="A299" s="245"/>
      <c r="B299" s="245"/>
      <c r="C299" s="245"/>
      <c r="D299" s="245"/>
      <c r="E299" s="245"/>
      <c r="F299" s="245"/>
      <c r="G299" s="245"/>
      <c r="H299" s="245"/>
      <c r="I299" s="245"/>
      <c r="J299" s="245"/>
      <c r="K299" s="245"/>
      <c r="L299" s="245"/>
    </row>
    <row r="300" spans="1:12" ht="13.5">
      <c r="A300" s="245"/>
      <c r="B300" s="245"/>
      <c r="C300" s="245"/>
      <c r="D300" s="245"/>
      <c r="E300" s="245"/>
      <c r="F300" s="245"/>
      <c r="G300" s="245"/>
      <c r="H300" s="245"/>
      <c r="I300" s="245"/>
      <c r="J300" s="245"/>
      <c r="K300" s="245"/>
      <c r="L300" s="245"/>
    </row>
    <row r="301" spans="1:12" ht="13.5">
      <c r="A301" s="245"/>
      <c r="B301" s="245"/>
      <c r="C301" s="245"/>
      <c r="D301" s="245"/>
      <c r="E301" s="245"/>
      <c r="F301" s="245"/>
      <c r="G301" s="245"/>
      <c r="H301" s="245"/>
      <c r="I301" s="245"/>
      <c r="J301" s="245"/>
      <c r="K301" s="245"/>
      <c r="L301" s="245"/>
    </row>
    <row r="302" spans="1:12" ht="13.5">
      <c r="A302" s="245"/>
      <c r="B302" s="245"/>
      <c r="C302" s="245"/>
      <c r="D302" s="245"/>
      <c r="E302" s="245"/>
      <c r="F302" s="245"/>
      <c r="G302" s="245"/>
      <c r="H302" s="245"/>
      <c r="I302" s="245"/>
      <c r="J302" s="245"/>
      <c r="K302" s="245"/>
      <c r="L302" s="245"/>
    </row>
    <row r="303" spans="1:12" ht="13.5">
      <c r="A303" s="245"/>
      <c r="B303" s="245"/>
      <c r="C303" s="245"/>
      <c r="D303" s="245"/>
      <c r="E303" s="245"/>
      <c r="F303" s="245"/>
      <c r="G303" s="245"/>
      <c r="H303" s="245"/>
      <c r="I303" s="245"/>
      <c r="J303" s="245"/>
      <c r="K303" s="245"/>
      <c r="L303" s="245"/>
    </row>
    <row r="304" spans="1:12" ht="13.5">
      <c r="A304" s="245"/>
      <c r="B304" s="245"/>
      <c r="C304" s="245"/>
      <c r="D304" s="245"/>
      <c r="E304" s="245"/>
      <c r="F304" s="245"/>
      <c r="G304" s="245"/>
      <c r="H304" s="245"/>
      <c r="I304" s="245"/>
      <c r="J304" s="245"/>
      <c r="K304" s="245"/>
      <c r="L304" s="245"/>
    </row>
    <row r="305" spans="1:12" ht="13.5">
      <c r="A305" s="245"/>
      <c r="B305" s="245"/>
      <c r="C305" s="245"/>
      <c r="D305" s="245"/>
      <c r="E305" s="245"/>
      <c r="F305" s="245"/>
      <c r="G305" s="245"/>
      <c r="H305" s="245"/>
      <c r="I305" s="245"/>
      <c r="J305" s="245"/>
      <c r="K305" s="245"/>
      <c r="L305" s="245"/>
    </row>
    <row r="306" spans="1:12" ht="13.5">
      <c r="A306" s="245"/>
      <c r="B306" s="245"/>
      <c r="C306" s="245"/>
      <c r="D306" s="245"/>
      <c r="E306" s="245"/>
      <c r="F306" s="245"/>
      <c r="G306" s="245"/>
      <c r="H306" s="245"/>
      <c r="I306" s="245"/>
      <c r="J306" s="245"/>
      <c r="K306" s="245"/>
      <c r="L306" s="245"/>
    </row>
    <row r="307" spans="1:12" ht="13.5">
      <c r="A307" s="245"/>
      <c r="B307" s="245"/>
      <c r="C307" s="245"/>
      <c r="D307" s="245"/>
      <c r="E307" s="245"/>
      <c r="F307" s="245"/>
      <c r="G307" s="245"/>
      <c r="H307" s="245"/>
      <c r="I307" s="245"/>
      <c r="J307" s="245"/>
      <c r="K307" s="245"/>
      <c r="L307" s="245"/>
    </row>
    <row r="308" spans="1:12" ht="13.5">
      <c r="A308" s="245"/>
      <c r="B308" s="245"/>
      <c r="C308" s="245"/>
      <c r="D308" s="245"/>
      <c r="E308" s="245"/>
      <c r="F308" s="245"/>
      <c r="G308" s="245"/>
      <c r="H308" s="245"/>
      <c r="I308" s="245"/>
      <c r="J308" s="245"/>
      <c r="K308" s="245"/>
      <c r="L308" s="245"/>
    </row>
    <row r="309" spans="1:12" ht="13.5">
      <c r="A309" s="245"/>
      <c r="B309" s="245"/>
      <c r="C309" s="245"/>
      <c r="D309" s="245"/>
      <c r="E309" s="245"/>
      <c r="F309" s="245"/>
      <c r="G309" s="245"/>
      <c r="H309" s="245"/>
      <c r="I309" s="245"/>
      <c r="J309" s="245"/>
      <c r="K309" s="245"/>
      <c r="L309" s="245"/>
    </row>
    <row r="310" spans="1:12" ht="13.5">
      <c r="A310" s="245"/>
      <c r="B310" s="245"/>
      <c r="C310" s="245"/>
      <c r="D310" s="245"/>
      <c r="E310" s="245"/>
      <c r="F310" s="245"/>
      <c r="G310" s="245"/>
      <c r="H310" s="245"/>
      <c r="I310" s="245"/>
      <c r="J310" s="245"/>
      <c r="K310" s="245"/>
      <c r="L310" s="245"/>
    </row>
    <row r="311" spans="1:12" ht="13.5">
      <c r="A311" s="245"/>
      <c r="B311" s="245"/>
      <c r="C311" s="245"/>
      <c r="D311" s="245"/>
      <c r="E311" s="245"/>
      <c r="F311" s="245"/>
      <c r="G311" s="245"/>
      <c r="H311" s="245"/>
      <c r="I311" s="245"/>
      <c r="J311" s="245"/>
      <c r="K311" s="245"/>
      <c r="L311" s="245"/>
    </row>
    <row r="312" spans="1:12" ht="13.5">
      <c r="A312" s="245"/>
      <c r="B312" s="245"/>
      <c r="C312" s="245"/>
      <c r="D312" s="245"/>
      <c r="E312" s="245"/>
      <c r="F312" s="245"/>
      <c r="G312" s="245"/>
      <c r="H312" s="245"/>
      <c r="I312" s="245"/>
      <c r="J312" s="245"/>
      <c r="K312" s="245"/>
      <c r="L312" s="245"/>
    </row>
    <row r="313" spans="1:12" ht="13.5">
      <c r="A313" s="245"/>
      <c r="B313" s="245"/>
      <c r="C313" s="245"/>
      <c r="D313" s="245"/>
      <c r="E313" s="245"/>
      <c r="F313" s="245"/>
      <c r="G313" s="245"/>
      <c r="H313" s="245"/>
      <c r="I313" s="245"/>
      <c r="J313" s="245"/>
      <c r="K313" s="245"/>
      <c r="L313" s="245"/>
    </row>
    <row r="65522" ht="13.5">
      <c r="C65522" s="247" t="e">
        <f>((C65518/C65505)-1)*100</f>
        <v>#DIV/0!</v>
      </c>
    </row>
  </sheetData>
  <sheetProtection/>
  <mergeCells count="17">
    <mergeCell ref="A25:A27"/>
    <mergeCell ref="P9:P11"/>
    <mergeCell ref="F9:F11"/>
    <mergeCell ref="C7:F8"/>
    <mergeCell ref="N9:N11"/>
    <mergeCell ref="G7:N8"/>
    <mergeCell ref="M9:M11"/>
    <mergeCell ref="O1:P1"/>
    <mergeCell ref="A4:P5"/>
    <mergeCell ref="O7:P7"/>
    <mergeCell ref="A12:A23"/>
    <mergeCell ref="A9:B9"/>
    <mergeCell ref="G9:I9"/>
    <mergeCell ref="C9:C11"/>
    <mergeCell ref="D9:D11"/>
    <mergeCell ref="E9:E11"/>
    <mergeCell ref="O9:O11"/>
  </mergeCells>
  <conditionalFormatting sqref="A35:B35 Q35:IV35 A38:B38 Q38:IV38">
    <cfRule type="cellIs" priority="1" dxfId="0" operator="lessThan" stopIfTrue="1">
      <formula>0</formula>
    </cfRule>
  </conditionalFormatting>
  <conditionalFormatting sqref="C34:P38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O1:P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I15"/>
  <sheetViews>
    <sheetView showGridLines="0" zoomScale="98" zoomScaleNormal="98" workbookViewId="0" topLeftCell="A1">
      <pane xSplit="14715" topLeftCell="J1" activePane="topLeft" state="split"/>
      <selection pane="topLeft" activeCell="A1" sqref="A1"/>
      <selection pane="topRight" activeCell="J1" sqref="J1"/>
    </sheetView>
  </sheetViews>
  <sheetFormatPr defaultColWidth="9.140625" defaultRowHeight="12.75"/>
  <cols>
    <col min="1" max="1" width="14.8515625" style="248" customWidth="1"/>
    <col min="2" max="2" width="10.28125" style="248" customWidth="1"/>
    <col min="3" max="3" width="9.00390625" style="248" customWidth="1"/>
    <col min="4" max="4" width="11.421875" style="248" customWidth="1"/>
    <col min="5" max="5" width="7.421875" style="248" customWidth="1"/>
    <col min="6" max="6" width="11.28125" style="248" customWidth="1"/>
    <col min="7" max="7" width="8.8515625" style="248" customWidth="1"/>
    <col min="8" max="8" width="10.28125" style="248" customWidth="1"/>
    <col min="9" max="9" width="7.28125" style="248" customWidth="1"/>
    <col min="10" max="16384" width="9.140625" style="248" customWidth="1"/>
  </cols>
  <sheetData>
    <row r="1" spans="8:9" ht="18.75" thickBot="1">
      <c r="H1" s="249" t="s">
        <v>0</v>
      </c>
      <c r="I1" s="250"/>
    </row>
    <row r="2" ht="3" customHeight="1" thickBot="1"/>
    <row r="3" spans="1:9" ht="30" customHeight="1" thickBot="1">
      <c r="A3" s="251" t="s">
        <v>37</v>
      </c>
      <c r="B3" s="252"/>
      <c r="C3" s="252"/>
      <c r="D3" s="252"/>
      <c r="E3" s="252"/>
      <c r="F3" s="252"/>
      <c r="G3" s="252"/>
      <c r="H3" s="252"/>
      <c r="I3" s="253"/>
    </row>
    <row r="4" spans="1:9" ht="14.25" thickBot="1">
      <c r="A4" s="254" t="s">
        <v>38</v>
      </c>
      <c r="B4" s="255" t="s">
        <v>39</v>
      </c>
      <c r="C4" s="256"/>
      <c r="D4" s="257"/>
      <c r="E4" s="258"/>
      <c r="F4" s="256" t="s">
        <v>40</v>
      </c>
      <c r="G4" s="256"/>
      <c r="H4" s="256"/>
      <c r="I4" s="259"/>
    </row>
    <row r="5" spans="1:9" s="264" customFormat="1" ht="26.25" thickBot="1">
      <c r="A5" s="260"/>
      <c r="B5" s="261" t="s">
        <v>41</v>
      </c>
      <c r="C5" s="262" t="s">
        <v>42</v>
      </c>
      <c r="D5" s="261" t="s">
        <v>43</v>
      </c>
      <c r="E5" s="262" t="s">
        <v>44</v>
      </c>
      <c r="F5" s="261" t="s">
        <v>45</v>
      </c>
      <c r="G5" s="262" t="s">
        <v>42</v>
      </c>
      <c r="H5" s="261" t="s">
        <v>46</v>
      </c>
      <c r="I5" s="263" t="s">
        <v>44</v>
      </c>
    </row>
    <row r="6" spans="1:9" s="269" customFormat="1" ht="16.5" customHeight="1" thickBot="1">
      <c r="A6" s="265" t="s">
        <v>4</v>
      </c>
      <c r="B6" s="266">
        <f>SUM(B7:B13)</f>
        <v>1123329</v>
      </c>
      <c r="C6" s="267">
        <f>(B6/$B$6)</f>
        <v>1</v>
      </c>
      <c r="D6" s="266">
        <f>SUM(D7:D13)</f>
        <v>823588</v>
      </c>
      <c r="E6" s="268">
        <f aca="true" t="shared" si="0" ref="E6:E13">(B6/D6-1)*100</f>
        <v>36.3945322175651</v>
      </c>
      <c r="F6" s="266">
        <f>SUM(F7:F13)</f>
        <v>6219963</v>
      </c>
      <c r="G6" s="267">
        <f aca="true" t="shared" si="1" ref="G6:G13">(F6/$F$6)</f>
        <v>1</v>
      </c>
      <c r="H6" s="266">
        <f>SUM(H7:H13)</f>
        <v>4449320</v>
      </c>
      <c r="I6" s="268">
        <f aca="true" t="shared" si="2" ref="I6:I13">(F6/H6-1)*100</f>
        <v>39.795811494790215</v>
      </c>
    </row>
    <row r="7" spans="1:9" s="269" customFormat="1" ht="16.5" customHeight="1" thickTop="1">
      <c r="A7" s="270" t="s">
        <v>47</v>
      </c>
      <c r="B7" s="271">
        <v>14751</v>
      </c>
      <c r="C7" s="272">
        <f aca="true" t="shared" si="3" ref="C7:C13">B7/$B$6</f>
        <v>0.013131504661590682</v>
      </c>
      <c r="D7" s="271">
        <v>13745</v>
      </c>
      <c r="E7" s="273">
        <f t="shared" si="0"/>
        <v>7.319025100036369</v>
      </c>
      <c r="F7" s="271">
        <v>85010</v>
      </c>
      <c r="G7" s="272">
        <f t="shared" si="1"/>
        <v>0.013667283872910498</v>
      </c>
      <c r="H7" s="271">
        <v>71883</v>
      </c>
      <c r="I7" s="274">
        <f t="shared" si="2"/>
        <v>18.26161957625585</v>
      </c>
    </row>
    <row r="8" spans="1:9" s="269" customFormat="1" ht="16.5" customHeight="1">
      <c r="A8" s="275" t="s">
        <v>48</v>
      </c>
      <c r="B8" s="276">
        <v>171719</v>
      </c>
      <c r="C8" s="272">
        <f t="shared" si="3"/>
        <v>0.15286616832646535</v>
      </c>
      <c r="D8" s="276">
        <v>150756</v>
      </c>
      <c r="E8" s="273">
        <f t="shared" si="0"/>
        <v>13.9052508689538</v>
      </c>
      <c r="F8" s="276">
        <v>950467</v>
      </c>
      <c r="G8" s="272">
        <f t="shared" si="1"/>
        <v>0.15280910835000144</v>
      </c>
      <c r="H8" s="276">
        <v>791206</v>
      </c>
      <c r="I8" s="274">
        <f t="shared" si="2"/>
        <v>20.12889184359068</v>
      </c>
    </row>
    <row r="9" spans="1:9" s="269" customFormat="1" ht="16.5" customHeight="1">
      <c r="A9" s="275" t="s">
        <v>49</v>
      </c>
      <c r="B9" s="276">
        <v>251729</v>
      </c>
      <c r="C9" s="272">
        <f t="shared" si="3"/>
        <v>0.22409196237255516</v>
      </c>
      <c r="D9" s="276">
        <v>122721</v>
      </c>
      <c r="E9" s="274">
        <f t="shared" si="0"/>
        <v>105.12300258309497</v>
      </c>
      <c r="F9" s="276">
        <v>1336490</v>
      </c>
      <c r="G9" s="272">
        <f t="shared" si="1"/>
        <v>0.21487105309147336</v>
      </c>
      <c r="H9" s="276">
        <v>486325</v>
      </c>
      <c r="I9" s="274">
        <f t="shared" si="2"/>
        <v>174.81416748059425</v>
      </c>
    </row>
    <row r="10" spans="1:9" s="269" customFormat="1" ht="16.5" customHeight="1">
      <c r="A10" s="275" t="s">
        <v>50</v>
      </c>
      <c r="B10" s="276">
        <v>404178</v>
      </c>
      <c r="C10" s="272">
        <f t="shared" si="3"/>
        <v>0.3598037618542742</v>
      </c>
      <c r="D10" s="276">
        <v>281686</v>
      </c>
      <c r="E10" s="274">
        <f t="shared" si="0"/>
        <v>43.48529923389874</v>
      </c>
      <c r="F10" s="276">
        <v>2246898</v>
      </c>
      <c r="G10" s="272">
        <f t="shared" si="1"/>
        <v>0.3612397694327121</v>
      </c>
      <c r="H10" s="276">
        <v>1653355</v>
      </c>
      <c r="I10" s="274">
        <f t="shared" si="2"/>
        <v>35.899307771168324</v>
      </c>
    </row>
    <row r="11" spans="1:9" s="269" customFormat="1" ht="16.5" customHeight="1">
      <c r="A11" s="275" t="s">
        <v>51</v>
      </c>
      <c r="B11" s="276">
        <v>29308</v>
      </c>
      <c r="C11" s="272">
        <f t="shared" si="3"/>
        <v>0.026090308360239966</v>
      </c>
      <c r="D11" s="276">
        <v>22531</v>
      </c>
      <c r="E11" s="273">
        <f t="shared" si="0"/>
        <v>30.078558430606716</v>
      </c>
      <c r="F11" s="276">
        <v>154277</v>
      </c>
      <c r="G11" s="272">
        <f t="shared" si="1"/>
        <v>0.024803523750864757</v>
      </c>
      <c r="H11" s="276">
        <v>130553</v>
      </c>
      <c r="I11" s="274">
        <f t="shared" si="2"/>
        <v>18.171930173952333</v>
      </c>
    </row>
    <row r="12" spans="1:9" s="269" customFormat="1" ht="16.5" customHeight="1">
      <c r="A12" s="275" t="s">
        <v>52</v>
      </c>
      <c r="B12" s="276">
        <v>184653</v>
      </c>
      <c r="C12" s="272">
        <f t="shared" si="3"/>
        <v>0.16438015932999148</v>
      </c>
      <c r="D12" s="276">
        <v>160869</v>
      </c>
      <c r="E12" s="273">
        <f t="shared" si="0"/>
        <v>14.784700594893984</v>
      </c>
      <c r="F12" s="276">
        <v>1039053</v>
      </c>
      <c r="G12" s="272">
        <f t="shared" si="1"/>
        <v>0.16705131525702002</v>
      </c>
      <c r="H12" s="276">
        <v>901490</v>
      </c>
      <c r="I12" s="274">
        <f t="shared" si="2"/>
        <v>15.259514803270147</v>
      </c>
    </row>
    <row r="13" spans="1:9" s="269" customFormat="1" ht="16.5" customHeight="1" thickBot="1">
      <c r="A13" s="277" t="s">
        <v>53</v>
      </c>
      <c r="B13" s="278">
        <v>66991</v>
      </c>
      <c r="C13" s="279">
        <f t="shared" si="3"/>
        <v>0.05963613509488316</v>
      </c>
      <c r="D13" s="278">
        <v>71280</v>
      </c>
      <c r="E13" s="280">
        <f t="shared" si="0"/>
        <v>-6.01711560044893</v>
      </c>
      <c r="F13" s="278">
        <v>407768</v>
      </c>
      <c r="G13" s="279">
        <f t="shared" si="1"/>
        <v>0.06555794624501786</v>
      </c>
      <c r="H13" s="278">
        <v>414508</v>
      </c>
      <c r="I13" s="281">
        <f t="shared" si="2"/>
        <v>-1.6260241056867408</v>
      </c>
    </row>
    <row r="14" s="283" customFormat="1" ht="14.25">
      <c r="A14" s="282" t="s">
        <v>54</v>
      </c>
    </row>
    <row r="15" ht="14.25">
      <c r="A15" s="282" t="s">
        <v>55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14:I65536 E14:E65536 I3:I5 E3:E5">
    <cfRule type="cellIs" priority="1" dxfId="0" operator="lessThan" stopIfTrue="1">
      <formula>0</formula>
    </cfRule>
  </conditionalFormatting>
  <conditionalFormatting sqref="I6:I13 E6:E1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="95" zoomScaleNormal="95" zoomScalePageLayoutView="0" workbookViewId="0" topLeftCell="A1">
      <pane xSplit="14190" topLeftCell="J1" activePane="topLeft" state="split"/>
      <selection pane="topLeft" activeCell="A11" sqref="A11"/>
      <selection pane="topRight" activeCell="J1" sqref="J1"/>
    </sheetView>
  </sheetViews>
  <sheetFormatPr defaultColWidth="9.140625" defaultRowHeight="12.75"/>
  <cols>
    <col min="1" max="1" width="16.140625" style="284" customWidth="1"/>
    <col min="2" max="2" width="11.00390625" style="284" customWidth="1"/>
    <col min="3" max="3" width="10.421875" style="284" customWidth="1"/>
    <col min="4" max="4" width="10.7109375" style="284" customWidth="1"/>
    <col min="5" max="5" width="8.28125" style="284" customWidth="1"/>
    <col min="6" max="6" width="10.57421875" style="284" customWidth="1"/>
    <col min="7" max="7" width="9.28125" style="284" customWidth="1"/>
    <col min="8" max="8" width="10.7109375" style="284" customWidth="1"/>
    <col min="9" max="9" width="7.421875" style="284" customWidth="1"/>
    <col min="10" max="16384" width="9.140625" style="284" customWidth="1"/>
  </cols>
  <sheetData>
    <row r="1" spans="8:9" ht="18.75" thickBot="1">
      <c r="H1" s="249" t="s">
        <v>0</v>
      </c>
      <c r="I1" s="250"/>
    </row>
    <row r="2" ht="3" customHeight="1" thickBot="1"/>
    <row r="3" spans="1:9" ht="26.25" customHeight="1" thickBot="1">
      <c r="A3" s="285" t="s">
        <v>56</v>
      </c>
      <c r="B3" s="286"/>
      <c r="C3" s="286"/>
      <c r="D3" s="286"/>
      <c r="E3" s="286"/>
      <c r="F3" s="286"/>
      <c r="G3" s="286"/>
      <c r="H3" s="286"/>
      <c r="I3" s="287"/>
    </row>
    <row r="4" spans="1:9" ht="14.25" thickBot="1">
      <c r="A4" s="254" t="s">
        <v>38</v>
      </c>
      <c r="B4" s="255" t="s">
        <v>39</v>
      </c>
      <c r="C4" s="256"/>
      <c r="D4" s="257"/>
      <c r="E4" s="258"/>
      <c r="F4" s="256" t="s">
        <v>40</v>
      </c>
      <c r="G4" s="256"/>
      <c r="H4" s="256"/>
      <c r="I4" s="259"/>
    </row>
    <row r="5" spans="1:9" s="288" customFormat="1" ht="33.75" customHeight="1" thickBot="1">
      <c r="A5" s="260"/>
      <c r="B5" s="261" t="s">
        <v>41</v>
      </c>
      <c r="C5" s="262" t="s">
        <v>42</v>
      </c>
      <c r="D5" s="261" t="s">
        <v>43</v>
      </c>
      <c r="E5" s="262" t="s">
        <v>44</v>
      </c>
      <c r="F5" s="261" t="s">
        <v>45</v>
      </c>
      <c r="G5" s="262" t="s">
        <v>42</v>
      </c>
      <c r="H5" s="261" t="s">
        <v>46</v>
      </c>
      <c r="I5" s="263" t="s">
        <v>44</v>
      </c>
    </row>
    <row r="6" spans="1:9" s="294" customFormat="1" ht="16.5" customHeight="1" thickBot="1">
      <c r="A6" s="289" t="s">
        <v>4</v>
      </c>
      <c r="B6" s="290">
        <f>SUM(B7:B20)</f>
        <v>8545.663</v>
      </c>
      <c r="C6" s="291">
        <f>(B6/$B$6)</f>
        <v>1</v>
      </c>
      <c r="D6" s="290">
        <f>SUM(D7:D20)</f>
        <v>7728.896000000001</v>
      </c>
      <c r="E6" s="292">
        <f>(B6/D6-1)*100</f>
        <v>10.567705918154413</v>
      </c>
      <c r="F6" s="290">
        <f>SUM(F7:F20)</f>
        <v>48768.32800000002</v>
      </c>
      <c r="G6" s="293">
        <f>(F6/$F$6)*100</f>
        <v>100</v>
      </c>
      <c r="H6" s="290">
        <f>SUM(H7:H20)</f>
        <v>45992.616</v>
      </c>
      <c r="I6" s="292">
        <f>(F6/H6-1)*100</f>
        <v>6.0351252905466835</v>
      </c>
    </row>
    <row r="7" spans="1:9" s="300" customFormat="1" ht="16.5" customHeight="1" thickTop="1">
      <c r="A7" s="295" t="s">
        <v>57</v>
      </c>
      <c r="B7" s="296">
        <v>2657.031</v>
      </c>
      <c r="C7" s="297">
        <f aca="true" t="shared" si="0" ref="C7:C20">B7/$B$6</f>
        <v>0.31092157507264206</v>
      </c>
      <c r="D7" s="296">
        <v>1667.617</v>
      </c>
      <c r="E7" s="298">
        <f>(B7/D7-1)*100</f>
        <v>59.33100945840681</v>
      </c>
      <c r="F7" s="296">
        <v>11173.948000000004</v>
      </c>
      <c r="G7" s="297">
        <f aca="true" t="shared" si="1" ref="G7:G20">(F7/$F$6)</f>
        <v>0.22912304887713186</v>
      </c>
      <c r="H7" s="296">
        <v>9289.332</v>
      </c>
      <c r="I7" s="299">
        <f>(F7/H7-1)*100</f>
        <v>20.287960426002694</v>
      </c>
    </row>
    <row r="8" spans="1:9" s="300" customFormat="1" ht="16.5" customHeight="1">
      <c r="A8" s="295" t="s">
        <v>50</v>
      </c>
      <c r="B8" s="296">
        <v>1298.5390000000011</v>
      </c>
      <c r="C8" s="297">
        <f t="shared" si="0"/>
        <v>0.15195298480644523</v>
      </c>
      <c r="D8" s="296">
        <v>917.5040000000001</v>
      </c>
      <c r="E8" s="298">
        <f>(B8/D8-1)*100</f>
        <v>41.529519217355016</v>
      </c>
      <c r="F8" s="296">
        <v>7203.74000000001</v>
      </c>
      <c r="G8" s="297">
        <f t="shared" si="1"/>
        <v>0.1477134914282894</v>
      </c>
      <c r="H8" s="296">
        <v>5892.960999999999</v>
      </c>
      <c r="I8" s="299">
        <f>(F8/H8-1)*100</f>
        <v>22.243130405920052</v>
      </c>
    </row>
    <row r="9" spans="1:9" s="300" customFormat="1" ht="16.5" customHeight="1">
      <c r="A9" s="295" t="s">
        <v>48</v>
      </c>
      <c r="B9" s="296">
        <v>950.7720000000002</v>
      </c>
      <c r="C9" s="297">
        <f t="shared" si="0"/>
        <v>0.11125783921036907</v>
      </c>
      <c r="D9" s="296">
        <v>942.1710000000002</v>
      </c>
      <c r="E9" s="298">
        <f>(B9/D9-1)*100</f>
        <v>0.9128916088480654</v>
      </c>
      <c r="F9" s="296">
        <v>5627.006999999999</v>
      </c>
      <c r="G9" s="297">
        <f t="shared" si="1"/>
        <v>0.11538240556452942</v>
      </c>
      <c r="H9" s="296">
        <v>5983.361999999999</v>
      </c>
      <c r="I9" s="299">
        <f>(F9/H9-1)*100</f>
        <v>-5.955765337280283</v>
      </c>
    </row>
    <row r="10" spans="1:9" s="300" customFormat="1" ht="16.5" customHeight="1">
      <c r="A10" s="295" t="s">
        <v>58</v>
      </c>
      <c r="B10" s="296">
        <v>623.961</v>
      </c>
      <c r="C10" s="297">
        <f t="shared" si="0"/>
        <v>0.0730149316676775</v>
      </c>
      <c r="D10" s="296"/>
      <c r="E10" s="298"/>
      <c r="F10" s="296">
        <v>3956.19</v>
      </c>
      <c r="G10" s="297">
        <f t="shared" si="1"/>
        <v>0.0811221167967866</v>
      </c>
      <c r="H10" s="296"/>
      <c r="I10" s="299"/>
    </row>
    <row r="11" spans="1:9" s="300" customFormat="1" ht="16.5" customHeight="1">
      <c r="A11" s="295" t="s">
        <v>59</v>
      </c>
      <c r="B11" s="296">
        <v>621.8330000000001</v>
      </c>
      <c r="C11" s="297">
        <f t="shared" si="0"/>
        <v>0.07276591646546325</v>
      </c>
      <c r="D11" s="296">
        <v>927.093</v>
      </c>
      <c r="E11" s="298">
        <f aca="true" t="shared" si="2" ref="E11:E20">(B11/D11-1)*100</f>
        <v>-32.926578023995425</v>
      </c>
      <c r="F11" s="296">
        <v>4532.581999999999</v>
      </c>
      <c r="G11" s="297">
        <f t="shared" si="1"/>
        <v>0.09294109898539063</v>
      </c>
      <c r="H11" s="296">
        <v>5117.308</v>
      </c>
      <c r="I11" s="299">
        <f aca="true" t="shared" si="3" ref="I11:I20">(F11/H11-1)*100</f>
        <v>-11.426437494088704</v>
      </c>
    </row>
    <row r="12" spans="1:9" s="300" customFormat="1" ht="16.5" customHeight="1">
      <c r="A12" s="295" t="s">
        <v>49</v>
      </c>
      <c r="B12" s="296">
        <v>527.9499999999983</v>
      </c>
      <c r="C12" s="297">
        <f t="shared" si="0"/>
        <v>0.061779875944089804</v>
      </c>
      <c r="D12" s="296">
        <v>344.8109999999997</v>
      </c>
      <c r="E12" s="298">
        <f t="shared" si="2"/>
        <v>53.112864728793106</v>
      </c>
      <c r="F12" s="296">
        <v>3251.238000000018</v>
      </c>
      <c r="G12" s="297">
        <f t="shared" si="1"/>
        <v>0.06666699748246478</v>
      </c>
      <c r="H12" s="296">
        <v>1696.9699999999943</v>
      </c>
      <c r="I12" s="299">
        <f t="shared" si="3"/>
        <v>91.59077650164875</v>
      </c>
    </row>
    <row r="13" spans="1:9" s="300" customFormat="1" ht="16.5" customHeight="1">
      <c r="A13" s="295" t="s">
        <v>60</v>
      </c>
      <c r="B13" s="296">
        <v>369.137</v>
      </c>
      <c r="C13" s="297">
        <f t="shared" si="0"/>
        <v>0.043195829276207125</v>
      </c>
      <c r="D13" s="296">
        <v>472.645</v>
      </c>
      <c r="E13" s="298">
        <f t="shared" si="2"/>
        <v>-21.89973447301886</v>
      </c>
      <c r="F13" s="296">
        <v>3716.42</v>
      </c>
      <c r="G13" s="297">
        <f t="shared" si="1"/>
        <v>0.07620560622869824</v>
      </c>
      <c r="H13" s="296">
        <v>3416.0829999999996</v>
      </c>
      <c r="I13" s="299">
        <f t="shared" si="3"/>
        <v>8.79185312534856</v>
      </c>
    </row>
    <row r="14" spans="1:9" s="300" customFormat="1" ht="16.5" customHeight="1">
      <c r="A14" s="301" t="s">
        <v>61</v>
      </c>
      <c r="B14" s="296">
        <v>331.9</v>
      </c>
      <c r="C14" s="297">
        <f t="shared" si="0"/>
        <v>0.03883841429272369</v>
      </c>
      <c r="D14" s="296">
        <v>421.1</v>
      </c>
      <c r="E14" s="298">
        <f t="shared" si="2"/>
        <v>-21.182616955592504</v>
      </c>
      <c r="F14" s="296">
        <v>1514.7</v>
      </c>
      <c r="G14" s="297">
        <f t="shared" si="1"/>
        <v>0.031059092286288743</v>
      </c>
      <c r="H14" s="296">
        <v>2614.5969999999998</v>
      </c>
      <c r="I14" s="299">
        <f t="shared" si="3"/>
        <v>-42.067553814220695</v>
      </c>
    </row>
    <row r="15" spans="1:9" s="300" customFormat="1" ht="16.5" customHeight="1">
      <c r="A15" s="295" t="s">
        <v>52</v>
      </c>
      <c r="B15" s="296">
        <v>294.75900000000007</v>
      </c>
      <c r="C15" s="297">
        <f t="shared" si="0"/>
        <v>0.034492233077761204</v>
      </c>
      <c r="D15" s="296">
        <v>437.78400000000005</v>
      </c>
      <c r="E15" s="298">
        <f t="shared" si="2"/>
        <v>-32.67022093087001</v>
      </c>
      <c r="F15" s="296">
        <v>1901.285</v>
      </c>
      <c r="G15" s="297">
        <f t="shared" si="1"/>
        <v>0.0389860607892893</v>
      </c>
      <c r="H15" s="296">
        <v>2304.126999999999</v>
      </c>
      <c r="I15" s="299">
        <f t="shared" si="3"/>
        <v>-17.483498088429982</v>
      </c>
    </row>
    <row r="16" spans="1:9" s="300" customFormat="1" ht="16.5" customHeight="1">
      <c r="A16" s="295" t="s">
        <v>62</v>
      </c>
      <c r="B16" s="296">
        <v>278.904</v>
      </c>
      <c r="C16" s="297">
        <f t="shared" si="0"/>
        <v>0.03263690599547396</v>
      </c>
      <c r="D16" s="296">
        <v>527.9490000000001</v>
      </c>
      <c r="E16" s="298">
        <f t="shared" si="2"/>
        <v>-47.17217003915152</v>
      </c>
      <c r="F16" s="296">
        <v>1561.3829999999998</v>
      </c>
      <c r="G16" s="297">
        <f t="shared" si="1"/>
        <v>0.03201633240327614</v>
      </c>
      <c r="H16" s="296">
        <v>2836.6409999999996</v>
      </c>
      <c r="I16" s="299">
        <f t="shared" si="3"/>
        <v>-44.9566229917709</v>
      </c>
    </row>
    <row r="17" spans="1:9" s="300" customFormat="1" ht="16.5" customHeight="1">
      <c r="A17" s="295" t="s">
        <v>63</v>
      </c>
      <c r="B17" s="296">
        <v>208.34</v>
      </c>
      <c r="C17" s="297">
        <f t="shared" si="0"/>
        <v>0.024379618058891394</v>
      </c>
      <c r="D17" s="296">
        <v>201.44</v>
      </c>
      <c r="E17" s="298">
        <f t="shared" si="2"/>
        <v>3.425337569499609</v>
      </c>
      <c r="F17" s="296">
        <v>1678.9380000000003</v>
      </c>
      <c r="G17" s="297">
        <f t="shared" si="1"/>
        <v>0.034426810777683406</v>
      </c>
      <c r="H17" s="296">
        <v>1691.83</v>
      </c>
      <c r="I17" s="299">
        <f t="shared" si="3"/>
        <v>-0.7620150960793715</v>
      </c>
    </row>
    <row r="18" spans="1:9" s="300" customFormat="1" ht="16.5" customHeight="1">
      <c r="A18" s="295" t="s">
        <v>53</v>
      </c>
      <c r="B18" s="296">
        <v>169.45799999999994</v>
      </c>
      <c r="C18" s="297">
        <f t="shared" si="0"/>
        <v>0.019829707771064683</v>
      </c>
      <c r="D18" s="296">
        <v>282.40299999999996</v>
      </c>
      <c r="E18" s="298">
        <f t="shared" si="2"/>
        <v>-39.99426351703064</v>
      </c>
      <c r="F18" s="296">
        <v>1184.3790000000006</v>
      </c>
      <c r="G18" s="297">
        <f t="shared" si="1"/>
        <v>0.024285823372907106</v>
      </c>
      <c r="H18" s="296">
        <v>1667.0989999999993</v>
      </c>
      <c r="I18" s="299">
        <f t="shared" si="3"/>
        <v>-28.955688894300746</v>
      </c>
    </row>
    <row r="19" spans="1:9" s="300" customFormat="1" ht="16.5" customHeight="1">
      <c r="A19" s="295" t="s">
        <v>64</v>
      </c>
      <c r="B19" s="296">
        <v>159.4</v>
      </c>
      <c r="C19" s="297">
        <f t="shared" si="0"/>
        <v>0.01865273648165157</v>
      </c>
      <c r="D19" s="296">
        <v>204</v>
      </c>
      <c r="E19" s="298">
        <f t="shared" si="2"/>
        <v>-21.862745098039216</v>
      </c>
      <c r="F19" s="296">
        <v>1082</v>
      </c>
      <c r="G19" s="297">
        <f t="shared" si="1"/>
        <v>0.022186530569594257</v>
      </c>
      <c r="H19" s="296">
        <v>912.65</v>
      </c>
      <c r="I19" s="299">
        <f t="shared" si="3"/>
        <v>18.55585383224676</v>
      </c>
    </row>
    <row r="20" spans="1:9" s="300" customFormat="1" ht="16.5" customHeight="1" thickBot="1">
      <c r="A20" s="302" t="s">
        <v>65</v>
      </c>
      <c r="B20" s="303">
        <v>53.678999999999995</v>
      </c>
      <c r="C20" s="304">
        <f t="shared" si="0"/>
        <v>0.006281431879539363</v>
      </c>
      <c r="D20" s="303">
        <v>382.379</v>
      </c>
      <c r="E20" s="305">
        <f t="shared" si="2"/>
        <v>-85.96183367810471</v>
      </c>
      <c r="F20" s="303">
        <v>384.51800000000003</v>
      </c>
      <c r="G20" s="304">
        <f t="shared" si="1"/>
        <v>0.007884584437670282</v>
      </c>
      <c r="H20" s="303">
        <v>2569.6559999999995</v>
      </c>
      <c r="I20" s="306">
        <f t="shared" si="3"/>
        <v>-85.03620718103902</v>
      </c>
    </row>
    <row r="21" ht="14.25">
      <c r="A21" s="282" t="s">
        <v>66</v>
      </c>
    </row>
    <row r="22" ht="14.25">
      <c r="A22" s="282" t="s">
        <v>67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21:I65536 E21:E65536 I3:I5 E3:E5">
    <cfRule type="cellIs" priority="2" dxfId="0" operator="lessThan" stopIfTrue="1">
      <formula>0</formula>
    </cfRule>
  </conditionalFormatting>
  <conditionalFormatting sqref="E6:E20 I6:I20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39" top="1.07" bottom="1" header="0.5" footer="0.5"/>
  <pageSetup horizontalDpi="600" verticalDpi="600" orientation="landscape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34"/>
  <sheetViews>
    <sheetView showGridLines="0" zoomScale="88" zoomScaleNormal="88" workbookViewId="0" topLeftCell="A1">
      <selection activeCell="I11" sqref="I11"/>
    </sheetView>
  </sheetViews>
  <sheetFormatPr defaultColWidth="9.140625" defaultRowHeight="12.75"/>
  <cols>
    <col min="1" max="1" width="19.00390625" style="307" customWidth="1"/>
    <col min="2" max="4" width="9.57421875" style="307" bestFit="1" customWidth="1"/>
    <col min="5" max="5" width="10.28125" style="307" bestFit="1" customWidth="1"/>
    <col min="6" max="6" width="9.57421875" style="307" bestFit="1" customWidth="1"/>
    <col min="7" max="7" width="9.421875" style="307" customWidth="1"/>
    <col min="8" max="8" width="9.57421875" style="307" bestFit="1" customWidth="1"/>
    <col min="9" max="9" width="9.28125" style="307" customWidth="1"/>
    <col min="10" max="11" width="11.57421875" style="307" bestFit="1" customWidth="1"/>
    <col min="12" max="12" width="11.421875" style="307" bestFit="1" customWidth="1"/>
    <col min="13" max="13" width="10.28125" style="307" bestFit="1" customWidth="1"/>
    <col min="14" max="14" width="11.57421875" style="307" bestFit="1" customWidth="1"/>
    <col min="15" max="15" width="11.140625" style="307" customWidth="1"/>
    <col min="16" max="16" width="11.421875" style="307" bestFit="1" customWidth="1"/>
    <col min="17" max="17" width="10.00390625" style="307" customWidth="1"/>
    <col min="18" max="16384" width="9.140625" style="307" customWidth="1"/>
  </cols>
  <sheetData>
    <row r="1" spans="16:17" ht="18.75" thickBot="1">
      <c r="P1" s="249" t="s">
        <v>0</v>
      </c>
      <c r="Q1" s="250"/>
    </row>
    <row r="2" ht="8.25" customHeight="1" thickBot="1"/>
    <row r="3" spans="1:17" ht="30" customHeight="1" thickBot="1">
      <c r="A3" s="308" t="s">
        <v>68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/>
    </row>
    <row r="4" spans="1:17" ht="15.75" customHeight="1" thickBot="1">
      <c r="A4" s="311" t="s">
        <v>69</v>
      </c>
      <c r="B4" s="312" t="s">
        <v>39</v>
      </c>
      <c r="C4" s="313"/>
      <c r="D4" s="313"/>
      <c r="E4" s="313"/>
      <c r="F4" s="313"/>
      <c r="G4" s="313"/>
      <c r="H4" s="313"/>
      <c r="I4" s="314"/>
      <c r="J4" s="315" t="s">
        <v>40</v>
      </c>
      <c r="K4" s="313"/>
      <c r="L4" s="313"/>
      <c r="M4" s="313"/>
      <c r="N4" s="313"/>
      <c r="O4" s="313"/>
      <c r="P4" s="313"/>
      <c r="Q4" s="314"/>
    </row>
    <row r="5" spans="1:17" s="324" customFormat="1" ht="26.25" customHeight="1">
      <c r="A5" s="316"/>
      <c r="B5" s="317" t="s">
        <v>41</v>
      </c>
      <c r="C5" s="318"/>
      <c r="D5" s="319"/>
      <c r="E5" s="320" t="s">
        <v>42</v>
      </c>
      <c r="F5" s="321" t="s">
        <v>70</v>
      </c>
      <c r="G5" s="318"/>
      <c r="H5" s="319"/>
      <c r="I5" s="322" t="s">
        <v>44</v>
      </c>
      <c r="J5" s="321" t="s">
        <v>45</v>
      </c>
      <c r="K5" s="318"/>
      <c r="L5" s="319"/>
      <c r="M5" s="320" t="s">
        <v>42</v>
      </c>
      <c r="N5" s="321" t="s">
        <v>46</v>
      </c>
      <c r="O5" s="318"/>
      <c r="P5" s="319"/>
      <c r="Q5" s="323" t="s">
        <v>44</v>
      </c>
    </row>
    <row r="6" spans="1:17" s="324" customFormat="1" ht="14.25" thickBot="1">
      <c r="A6" s="325"/>
      <c r="B6" s="326" t="s">
        <v>11</v>
      </c>
      <c r="C6" s="327" t="s">
        <v>12</v>
      </c>
      <c r="D6" s="327" t="s">
        <v>13</v>
      </c>
      <c r="E6" s="328"/>
      <c r="F6" s="329" t="s">
        <v>11</v>
      </c>
      <c r="G6" s="330" t="s">
        <v>12</v>
      </c>
      <c r="H6" s="330" t="s">
        <v>13</v>
      </c>
      <c r="I6" s="331"/>
      <c r="J6" s="332" t="s">
        <v>11</v>
      </c>
      <c r="K6" s="327" t="s">
        <v>12</v>
      </c>
      <c r="L6" s="327" t="s">
        <v>13</v>
      </c>
      <c r="M6" s="328"/>
      <c r="N6" s="329" t="s">
        <v>11</v>
      </c>
      <c r="O6" s="330" t="s">
        <v>12</v>
      </c>
      <c r="P6" s="330" t="s">
        <v>13</v>
      </c>
      <c r="Q6" s="333"/>
    </row>
    <row r="7" spans="1:17" s="339" customFormat="1" ht="18.75" customHeight="1" thickBot="1">
      <c r="A7" s="334" t="s">
        <v>4</v>
      </c>
      <c r="B7" s="335">
        <f>SUM(B8:B32)</f>
        <v>265899</v>
      </c>
      <c r="C7" s="336">
        <f>SUM(C8:C32)</f>
        <v>257366</v>
      </c>
      <c r="D7" s="336">
        <f aca="true" t="shared" si="0" ref="D7:D32">C7+B7</f>
        <v>523265</v>
      </c>
      <c r="E7" s="337">
        <f aca="true" t="shared" si="1" ref="E7:E32">(D7/$D$7)</f>
        <v>1</v>
      </c>
      <c r="F7" s="338">
        <f>SUM(F8:F32)</f>
        <v>247368</v>
      </c>
      <c r="G7" s="336">
        <f>SUM(G8:G32)</f>
        <v>250328</v>
      </c>
      <c r="H7" s="335">
        <f aca="true" t="shared" si="2" ref="H7:H32">G7+F7</f>
        <v>497696</v>
      </c>
      <c r="I7" s="337">
        <f aca="true" t="shared" si="3" ref="I7:I32">(D7/H7-1)</f>
        <v>0.05137473477785637</v>
      </c>
      <c r="J7" s="338">
        <f>SUM(J8:J32)</f>
        <v>1445144</v>
      </c>
      <c r="K7" s="336">
        <f>SUM(K8:K32)</f>
        <v>1361156</v>
      </c>
      <c r="L7" s="336">
        <f aca="true" t="shared" si="4" ref="L7:L32">K7+J7</f>
        <v>2806300</v>
      </c>
      <c r="M7" s="337">
        <f aca="true" t="shared" si="5" ref="M7:M32">(L7/$L$7)</f>
        <v>1</v>
      </c>
      <c r="N7" s="338">
        <f>SUM(N8:N32)</f>
        <v>1333654</v>
      </c>
      <c r="O7" s="336">
        <f>SUM(O8:O32)</f>
        <v>1260818</v>
      </c>
      <c r="P7" s="336">
        <f aca="true" t="shared" si="6" ref="P7:P32">O7+N7</f>
        <v>2594472</v>
      </c>
      <c r="Q7" s="337">
        <f aca="true" t="shared" si="7" ref="Q7:Q32">(L7/P7-1)</f>
        <v>0.081645899435415</v>
      </c>
    </row>
    <row r="8" spans="1:17" ht="18.75" customHeight="1" thickTop="1">
      <c r="A8" s="340" t="s">
        <v>50</v>
      </c>
      <c r="B8" s="341">
        <v>93378</v>
      </c>
      <c r="C8" s="342">
        <v>96646</v>
      </c>
      <c r="D8" s="342">
        <f t="shared" si="0"/>
        <v>190024</v>
      </c>
      <c r="E8" s="343">
        <f t="shared" si="1"/>
        <v>0.36315060246720116</v>
      </c>
      <c r="F8" s="344">
        <v>87510</v>
      </c>
      <c r="G8" s="342">
        <v>91944</v>
      </c>
      <c r="H8" s="342">
        <f t="shared" si="2"/>
        <v>179454</v>
      </c>
      <c r="I8" s="343">
        <f t="shared" si="3"/>
        <v>0.058900888249913574</v>
      </c>
      <c r="J8" s="344">
        <v>513188</v>
      </c>
      <c r="K8" s="342">
        <v>518328</v>
      </c>
      <c r="L8" s="342">
        <f t="shared" si="4"/>
        <v>1031516</v>
      </c>
      <c r="M8" s="343">
        <f t="shared" si="5"/>
        <v>0.3675715354737555</v>
      </c>
      <c r="N8" s="344">
        <v>478754</v>
      </c>
      <c r="O8" s="342">
        <v>493841</v>
      </c>
      <c r="P8" s="342">
        <f t="shared" si="6"/>
        <v>972595</v>
      </c>
      <c r="Q8" s="345">
        <f t="shared" si="7"/>
        <v>0.060581228568931556</v>
      </c>
    </row>
    <row r="9" spans="1:17" ht="18.75" customHeight="1">
      <c r="A9" s="346" t="s">
        <v>71</v>
      </c>
      <c r="B9" s="347">
        <v>21114</v>
      </c>
      <c r="C9" s="348">
        <v>23131</v>
      </c>
      <c r="D9" s="348">
        <f t="shared" si="0"/>
        <v>44245</v>
      </c>
      <c r="E9" s="349">
        <f t="shared" si="1"/>
        <v>0.08455562669010921</v>
      </c>
      <c r="F9" s="350">
        <v>21574</v>
      </c>
      <c r="G9" s="348">
        <v>23316</v>
      </c>
      <c r="H9" s="348">
        <f t="shared" si="2"/>
        <v>44890</v>
      </c>
      <c r="I9" s="349">
        <f t="shared" si="3"/>
        <v>-0.014368456226330983</v>
      </c>
      <c r="J9" s="350">
        <v>106586</v>
      </c>
      <c r="K9" s="348">
        <v>104293</v>
      </c>
      <c r="L9" s="348">
        <f t="shared" si="4"/>
        <v>210879</v>
      </c>
      <c r="M9" s="349">
        <f t="shared" si="5"/>
        <v>0.0751448526529594</v>
      </c>
      <c r="N9" s="350">
        <v>106958</v>
      </c>
      <c r="O9" s="348">
        <v>107149</v>
      </c>
      <c r="P9" s="348">
        <f t="shared" si="6"/>
        <v>214107</v>
      </c>
      <c r="Q9" s="351">
        <f t="shared" si="7"/>
        <v>-0.015076573862601417</v>
      </c>
    </row>
    <row r="10" spans="1:17" ht="18.75" customHeight="1">
      <c r="A10" s="346" t="s">
        <v>48</v>
      </c>
      <c r="B10" s="347">
        <v>21490</v>
      </c>
      <c r="C10" s="348">
        <v>16993</v>
      </c>
      <c r="D10" s="348">
        <f t="shared" si="0"/>
        <v>38483</v>
      </c>
      <c r="E10" s="349">
        <f t="shared" si="1"/>
        <v>0.07354399778315003</v>
      </c>
      <c r="F10" s="350">
        <v>19941</v>
      </c>
      <c r="G10" s="348">
        <v>25252</v>
      </c>
      <c r="H10" s="348">
        <f t="shared" si="2"/>
        <v>45193</v>
      </c>
      <c r="I10" s="349">
        <f t="shared" si="3"/>
        <v>-0.1484743212444405</v>
      </c>
      <c r="J10" s="350">
        <v>111081</v>
      </c>
      <c r="K10" s="348">
        <v>100329</v>
      </c>
      <c r="L10" s="348">
        <f t="shared" si="4"/>
        <v>211410</v>
      </c>
      <c r="M10" s="349">
        <f t="shared" si="5"/>
        <v>0.07533406977158535</v>
      </c>
      <c r="N10" s="350">
        <v>116445</v>
      </c>
      <c r="O10" s="348">
        <v>108468</v>
      </c>
      <c r="P10" s="348">
        <f t="shared" si="6"/>
        <v>224913</v>
      </c>
      <c r="Q10" s="351">
        <f t="shared" si="7"/>
        <v>-0.06003654746501985</v>
      </c>
    </row>
    <row r="11" spans="1:17" ht="18.75" customHeight="1">
      <c r="A11" s="346" t="s">
        <v>72</v>
      </c>
      <c r="B11" s="347">
        <v>17859</v>
      </c>
      <c r="C11" s="348">
        <v>17412</v>
      </c>
      <c r="D11" s="348">
        <f t="shared" si="0"/>
        <v>35271</v>
      </c>
      <c r="E11" s="349">
        <f t="shared" si="1"/>
        <v>0.06740561665695202</v>
      </c>
      <c r="F11" s="350">
        <v>16784</v>
      </c>
      <c r="G11" s="348">
        <v>14716</v>
      </c>
      <c r="H11" s="348">
        <f t="shared" si="2"/>
        <v>31500</v>
      </c>
      <c r="I11" s="349">
        <f t="shared" si="3"/>
        <v>0.11971428571428566</v>
      </c>
      <c r="J11" s="350">
        <v>102967</v>
      </c>
      <c r="K11" s="348">
        <v>95539</v>
      </c>
      <c r="L11" s="348">
        <f t="shared" si="4"/>
        <v>198506</v>
      </c>
      <c r="M11" s="349">
        <f t="shared" si="5"/>
        <v>0.07073584435021202</v>
      </c>
      <c r="N11" s="350">
        <v>94152</v>
      </c>
      <c r="O11" s="348">
        <v>85700</v>
      </c>
      <c r="P11" s="348">
        <f t="shared" si="6"/>
        <v>179852</v>
      </c>
      <c r="Q11" s="351">
        <f t="shared" si="7"/>
        <v>0.10371861308186725</v>
      </c>
    </row>
    <row r="12" spans="1:17" ht="18.75" customHeight="1">
      <c r="A12" s="346" t="s">
        <v>49</v>
      </c>
      <c r="B12" s="347">
        <v>13620</v>
      </c>
      <c r="C12" s="348">
        <v>12679</v>
      </c>
      <c r="D12" s="348">
        <f t="shared" si="0"/>
        <v>26299</v>
      </c>
      <c r="E12" s="349">
        <f t="shared" si="1"/>
        <v>0.050259428778916995</v>
      </c>
      <c r="F12" s="350">
        <v>2693</v>
      </c>
      <c r="G12" s="348">
        <v>2766</v>
      </c>
      <c r="H12" s="348">
        <f t="shared" si="2"/>
        <v>5459</v>
      </c>
      <c r="I12" s="349">
        <f t="shared" si="3"/>
        <v>3.8175490016486533</v>
      </c>
      <c r="J12" s="350">
        <v>56978</v>
      </c>
      <c r="K12" s="348">
        <v>54350</v>
      </c>
      <c r="L12" s="348">
        <f t="shared" si="4"/>
        <v>111328</v>
      </c>
      <c r="M12" s="349">
        <f t="shared" si="5"/>
        <v>0.03967074083312547</v>
      </c>
      <c r="N12" s="350">
        <v>17605</v>
      </c>
      <c r="O12" s="348">
        <v>16801</v>
      </c>
      <c r="P12" s="348">
        <f t="shared" si="6"/>
        <v>34406</v>
      </c>
      <c r="Q12" s="351">
        <f t="shared" si="7"/>
        <v>2.2357147009242575</v>
      </c>
    </row>
    <row r="13" spans="1:17" ht="18.75" customHeight="1">
      <c r="A13" s="346" t="s">
        <v>73</v>
      </c>
      <c r="B13" s="347">
        <v>12829</v>
      </c>
      <c r="C13" s="348">
        <v>12291</v>
      </c>
      <c r="D13" s="348">
        <f t="shared" si="0"/>
        <v>25120</v>
      </c>
      <c r="E13" s="349">
        <f t="shared" si="1"/>
        <v>0.04800626833440035</v>
      </c>
      <c r="F13" s="350">
        <v>13300</v>
      </c>
      <c r="G13" s="348">
        <v>13681</v>
      </c>
      <c r="H13" s="348">
        <f t="shared" si="2"/>
        <v>26981</v>
      </c>
      <c r="I13" s="349">
        <f t="shared" si="3"/>
        <v>-0.06897446351135983</v>
      </c>
      <c r="J13" s="350">
        <v>60843</v>
      </c>
      <c r="K13" s="348">
        <v>52992</v>
      </c>
      <c r="L13" s="348">
        <f t="shared" si="4"/>
        <v>113835</v>
      </c>
      <c r="M13" s="349">
        <f t="shared" si="5"/>
        <v>0.04056408794498093</v>
      </c>
      <c r="N13" s="350">
        <v>63495</v>
      </c>
      <c r="O13" s="348">
        <v>54838</v>
      </c>
      <c r="P13" s="348">
        <f t="shared" si="6"/>
        <v>118333</v>
      </c>
      <c r="Q13" s="351">
        <f t="shared" si="7"/>
        <v>-0.038011374679928656</v>
      </c>
    </row>
    <row r="14" spans="1:17" ht="18.75" customHeight="1">
      <c r="A14" s="346" t="s">
        <v>74</v>
      </c>
      <c r="B14" s="347">
        <v>9888</v>
      </c>
      <c r="C14" s="348">
        <v>10306</v>
      </c>
      <c r="D14" s="348">
        <f t="shared" si="0"/>
        <v>20194</v>
      </c>
      <c r="E14" s="349">
        <f t="shared" si="1"/>
        <v>0.0385923002685064</v>
      </c>
      <c r="F14" s="350">
        <v>10246</v>
      </c>
      <c r="G14" s="348">
        <v>10370</v>
      </c>
      <c r="H14" s="348">
        <f t="shared" si="2"/>
        <v>20616</v>
      </c>
      <c r="I14" s="349">
        <f t="shared" si="3"/>
        <v>-0.02046953822273967</v>
      </c>
      <c r="J14" s="350">
        <v>52692</v>
      </c>
      <c r="K14" s="348">
        <v>50027</v>
      </c>
      <c r="L14" s="348">
        <f t="shared" si="4"/>
        <v>102719</v>
      </c>
      <c r="M14" s="349">
        <f t="shared" si="5"/>
        <v>0.0366030003919752</v>
      </c>
      <c r="N14" s="350">
        <v>52621</v>
      </c>
      <c r="O14" s="348">
        <v>50917</v>
      </c>
      <c r="P14" s="348">
        <f t="shared" si="6"/>
        <v>103538</v>
      </c>
      <c r="Q14" s="351">
        <f t="shared" si="7"/>
        <v>-0.007910139272537586</v>
      </c>
    </row>
    <row r="15" spans="1:17" ht="18.75" customHeight="1">
      <c r="A15" s="346" t="s">
        <v>75</v>
      </c>
      <c r="B15" s="347">
        <v>8560</v>
      </c>
      <c r="C15" s="348">
        <v>9682</v>
      </c>
      <c r="D15" s="348">
        <f t="shared" si="0"/>
        <v>18242</v>
      </c>
      <c r="E15" s="349">
        <f t="shared" si="1"/>
        <v>0.03486187686927274</v>
      </c>
      <c r="F15" s="350">
        <v>10142</v>
      </c>
      <c r="G15" s="348">
        <v>10442</v>
      </c>
      <c r="H15" s="348">
        <f t="shared" si="2"/>
        <v>20584</v>
      </c>
      <c r="I15" s="349">
        <f t="shared" si="3"/>
        <v>-0.11377769141080452</v>
      </c>
      <c r="J15" s="350">
        <v>57088</v>
      </c>
      <c r="K15" s="348">
        <v>57320</v>
      </c>
      <c r="L15" s="348">
        <f t="shared" si="4"/>
        <v>114408</v>
      </c>
      <c r="M15" s="349">
        <f t="shared" si="5"/>
        <v>0.04076827138937391</v>
      </c>
      <c r="N15" s="350">
        <v>44638</v>
      </c>
      <c r="O15" s="348">
        <v>44773</v>
      </c>
      <c r="P15" s="348">
        <f t="shared" si="6"/>
        <v>89411</v>
      </c>
      <c r="Q15" s="351">
        <f t="shared" si="7"/>
        <v>0.2795741016206059</v>
      </c>
    </row>
    <row r="16" spans="1:17" ht="18.75" customHeight="1">
      <c r="A16" s="346" t="s">
        <v>76</v>
      </c>
      <c r="B16" s="347">
        <v>9249</v>
      </c>
      <c r="C16" s="348">
        <v>7508</v>
      </c>
      <c r="D16" s="348">
        <f t="shared" si="0"/>
        <v>16757</v>
      </c>
      <c r="E16" s="349">
        <f t="shared" si="1"/>
        <v>0.032023926691064755</v>
      </c>
      <c r="F16" s="350">
        <v>8897</v>
      </c>
      <c r="G16" s="348">
        <v>8121</v>
      </c>
      <c r="H16" s="348">
        <f t="shared" si="2"/>
        <v>17018</v>
      </c>
      <c r="I16" s="349">
        <f t="shared" si="3"/>
        <v>-0.015336702315195683</v>
      </c>
      <c r="J16" s="350">
        <v>54199</v>
      </c>
      <c r="K16" s="348">
        <v>49806</v>
      </c>
      <c r="L16" s="348">
        <f t="shared" si="4"/>
        <v>104005</v>
      </c>
      <c r="M16" s="349">
        <f t="shared" si="5"/>
        <v>0.03706125503331789</v>
      </c>
      <c r="N16" s="350">
        <v>36728</v>
      </c>
      <c r="O16" s="348">
        <v>35819</v>
      </c>
      <c r="P16" s="348">
        <f t="shared" si="6"/>
        <v>72547</v>
      </c>
      <c r="Q16" s="351">
        <f t="shared" si="7"/>
        <v>0.4336223413786924</v>
      </c>
    </row>
    <row r="17" spans="1:17" ht="18.75" customHeight="1">
      <c r="A17" s="346" t="s">
        <v>77</v>
      </c>
      <c r="B17" s="347">
        <v>8781</v>
      </c>
      <c r="C17" s="348">
        <v>7798</v>
      </c>
      <c r="D17" s="348">
        <f t="shared" si="0"/>
        <v>16579</v>
      </c>
      <c r="E17" s="349">
        <f t="shared" si="1"/>
        <v>0.03168375488519202</v>
      </c>
      <c r="F17" s="350">
        <v>7513</v>
      </c>
      <c r="G17" s="348">
        <v>6666</v>
      </c>
      <c r="H17" s="348">
        <f t="shared" si="2"/>
        <v>14179</v>
      </c>
      <c r="I17" s="349">
        <f t="shared" si="3"/>
        <v>0.16926440510614293</v>
      </c>
      <c r="J17" s="350">
        <v>49744</v>
      </c>
      <c r="K17" s="348">
        <v>46626</v>
      </c>
      <c r="L17" s="348">
        <f t="shared" si="4"/>
        <v>96370</v>
      </c>
      <c r="M17" s="349">
        <f t="shared" si="5"/>
        <v>0.03434059081352671</v>
      </c>
      <c r="N17" s="350">
        <v>37251</v>
      </c>
      <c r="O17" s="348">
        <v>35592</v>
      </c>
      <c r="P17" s="348">
        <f t="shared" si="6"/>
        <v>72843</v>
      </c>
      <c r="Q17" s="351">
        <f t="shared" si="7"/>
        <v>0.3229823044081106</v>
      </c>
    </row>
    <row r="18" spans="1:17" ht="18.75" customHeight="1">
      <c r="A18" s="346" t="s">
        <v>78</v>
      </c>
      <c r="B18" s="347">
        <v>7309</v>
      </c>
      <c r="C18" s="348">
        <v>7687</v>
      </c>
      <c r="D18" s="348">
        <f t="shared" si="0"/>
        <v>14996</v>
      </c>
      <c r="E18" s="349">
        <f t="shared" si="1"/>
        <v>0.028658519105997916</v>
      </c>
      <c r="F18" s="350">
        <v>7195</v>
      </c>
      <c r="G18" s="348">
        <v>7367</v>
      </c>
      <c r="H18" s="348">
        <f t="shared" si="2"/>
        <v>14562</v>
      </c>
      <c r="I18" s="349">
        <f t="shared" si="3"/>
        <v>0.02980359840681235</v>
      </c>
      <c r="J18" s="350">
        <v>38634</v>
      </c>
      <c r="K18" s="348">
        <v>36139</v>
      </c>
      <c r="L18" s="348">
        <f t="shared" si="4"/>
        <v>74773</v>
      </c>
      <c r="M18" s="349">
        <f t="shared" si="5"/>
        <v>0.02664469229946905</v>
      </c>
      <c r="N18" s="350">
        <v>37233</v>
      </c>
      <c r="O18" s="348">
        <v>33295</v>
      </c>
      <c r="P18" s="348">
        <f t="shared" si="6"/>
        <v>70528</v>
      </c>
      <c r="Q18" s="351">
        <f t="shared" si="7"/>
        <v>0.06018886116152444</v>
      </c>
    </row>
    <row r="19" spans="1:17" ht="18.75" customHeight="1">
      <c r="A19" s="346" t="s">
        <v>79</v>
      </c>
      <c r="B19" s="347">
        <v>7241</v>
      </c>
      <c r="C19" s="348">
        <v>7438</v>
      </c>
      <c r="D19" s="348">
        <f t="shared" si="0"/>
        <v>14679</v>
      </c>
      <c r="E19" s="349">
        <f t="shared" si="1"/>
        <v>0.028052707519134665</v>
      </c>
      <c r="F19" s="350">
        <v>6964</v>
      </c>
      <c r="G19" s="348">
        <v>7431</v>
      </c>
      <c r="H19" s="348">
        <f t="shared" si="2"/>
        <v>14395</v>
      </c>
      <c r="I19" s="349">
        <f t="shared" si="3"/>
        <v>0.019729072594650843</v>
      </c>
      <c r="J19" s="350">
        <v>41083</v>
      </c>
      <c r="K19" s="348">
        <v>36296</v>
      </c>
      <c r="L19" s="348">
        <f t="shared" si="4"/>
        <v>77379</v>
      </c>
      <c r="M19" s="349">
        <f t="shared" si="5"/>
        <v>0.027573317179203933</v>
      </c>
      <c r="N19" s="350">
        <v>42741</v>
      </c>
      <c r="O19" s="348">
        <v>36849</v>
      </c>
      <c r="P19" s="348">
        <f t="shared" si="6"/>
        <v>79590</v>
      </c>
      <c r="Q19" s="351">
        <f t="shared" si="7"/>
        <v>-0.027779871843196413</v>
      </c>
    </row>
    <row r="20" spans="1:17" ht="18.75" customHeight="1">
      <c r="A20" s="346" t="s">
        <v>80</v>
      </c>
      <c r="B20" s="347">
        <v>6599</v>
      </c>
      <c r="C20" s="348">
        <v>6109</v>
      </c>
      <c r="D20" s="348">
        <f t="shared" si="0"/>
        <v>12708</v>
      </c>
      <c r="E20" s="349">
        <f t="shared" si="1"/>
        <v>0.02428597364624043</v>
      </c>
      <c r="F20" s="350">
        <v>2761</v>
      </c>
      <c r="G20" s="348">
        <v>2683</v>
      </c>
      <c r="H20" s="348">
        <f t="shared" si="2"/>
        <v>5444</v>
      </c>
      <c r="I20" s="349">
        <f t="shared" si="3"/>
        <v>1.3343130051432772</v>
      </c>
      <c r="J20" s="350">
        <v>33788</v>
      </c>
      <c r="K20" s="348">
        <v>29664</v>
      </c>
      <c r="L20" s="348">
        <f t="shared" si="4"/>
        <v>63452</v>
      </c>
      <c r="M20" s="349">
        <f t="shared" si="5"/>
        <v>0.02261055482307665</v>
      </c>
      <c r="N20" s="350">
        <v>23242</v>
      </c>
      <c r="O20" s="348">
        <v>20304</v>
      </c>
      <c r="P20" s="348">
        <f t="shared" si="6"/>
        <v>43546</v>
      </c>
      <c r="Q20" s="351">
        <f t="shared" si="7"/>
        <v>0.4571257980067056</v>
      </c>
    </row>
    <row r="21" spans="1:17" ht="18.75" customHeight="1">
      <c r="A21" s="346" t="s">
        <v>52</v>
      </c>
      <c r="B21" s="347">
        <v>8489</v>
      </c>
      <c r="C21" s="348">
        <v>3584</v>
      </c>
      <c r="D21" s="348">
        <f t="shared" si="0"/>
        <v>12073</v>
      </c>
      <c r="E21" s="349">
        <f t="shared" si="1"/>
        <v>0.023072439394952845</v>
      </c>
      <c r="F21" s="350">
        <v>11712</v>
      </c>
      <c r="G21" s="348">
        <v>5572</v>
      </c>
      <c r="H21" s="348">
        <f t="shared" si="2"/>
        <v>17284</v>
      </c>
      <c r="I21" s="349">
        <f t="shared" si="3"/>
        <v>-0.30149271002082856</v>
      </c>
      <c r="J21" s="350">
        <v>59107</v>
      </c>
      <c r="K21" s="348">
        <v>26722</v>
      </c>
      <c r="L21" s="348">
        <f t="shared" si="4"/>
        <v>85829</v>
      </c>
      <c r="M21" s="349">
        <f t="shared" si="5"/>
        <v>0.030584399387093324</v>
      </c>
      <c r="N21" s="350">
        <v>73128</v>
      </c>
      <c r="O21" s="348">
        <v>33863</v>
      </c>
      <c r="P21" s="348">
        <f t="shared" si="6"/>
        <v>106991</v>
      </c>
      <c r="Q21" s="351">
        <f t="shared" si="7"/>
        <v>-0.1977923376732622</v>
      </c>
    </row>
    <row r="22" spans="1:17" ht="18.75" customHeight="1">
      <c r="A22" s="346" t="s">
        <v>81</v>
      </c>
      <c r="B22" s="347">
        <v>4102</v>
      </c>
      <c r="C22" s="348">
        <v>3866</v>
      </c>
      <c r="D22" s="348">
        <f t="shared" si="0"/>
        <v>7968</v>
      </c>
      <c r="E22" s="349">
        <f t="shared" si="1"/>
        <v>0.015227466006707883</v>
      </c>
      <c r="F22" s="350">
        <v>4161</v>
      </c>
      <c r="G22" s="348">
        <v>4060</v>
      </c>
      <c r="H22" s="348">
        <f t="shared" si="2"/>
        <v>8221</v>
      </c>
      <c r="I22" s="349">
        <f t="shared" si="3"/>
        <v>-0.03077484490937843</v>
      </c>
      <c r="J22" s="350">
        <v>21365</v>
      </c>
      <c r="K22" s="348">
        <v>20171</v>
      </c>
      <c r="L22" s="348">
        <f t="shared" si="4"/>
        <v>41536</v>
      </c>
      <c r="M22" s="349">
        <f t="shared" si="5"/>
        <v>0.014800983501407548</v>
      </c>
      <c r="N22" s="350">
        <v>16276</v>
      </c>
      <c r="O22" s="348">
        <v>14921</v>
      </c>
      <c r="P22" s="348">
        <f t="shared" si="6"/>
        <v>31197</v>
      </c>
      <c r="Q22" s="351">
        <f t="shared" si="7"/>
        <v>0.33141007148123225</v>
      </c>
    </row>
    <row r="23" spans="1:17" ht="18.75" customHeight="1">
      <c r="A23" s="346" t="s">
        <v>82</v>
      </c>
      <c r="B23" s="347">
        <v>3380</v>
      </c>
      <c r="C23" s="348">
        <v>3547</v>
      </c>
      <c r="D23" s="348">
        <f t="shared" si="0"/>
        <v>6927</v>
      </c>
      <c r="E23" s="349">
        <f t="shared" si="1"/>
        <v>0.01323803426562067</v>
      </c>
      <c r="F23" s="350">
        <v>3628</v>
      </c>
      <c r="G23" s="348">
        <v>3899</v>
      </c>
      <c r="H23" s="348">
        <f t="shared" si="2"/>
        <v>7527</v>
      </c>
      <c r="I23" s="349">
        <f t="shared" si="3"/>
        <v>-0.07971303308090871</v>
      </c>
      <c r="J23" s="350">
        <v>18470</v>
      </c>
      <c r="K23" s="348">
        <v>19684</v>
      </c>
      <c r="L23" s="348">
        <f t="shared" si="4"/>
        <v>38154</v>
      </c>
      <c r="M23" s="349">
        <f t="shared" si="5"/>
        <v>0.013595837936072408</v>
      </c>
      <c r="N23" s="350">
        <v>19215</v>
      </c>
      <c r="O23" s="348">
        <v>20855</v>
      </c>
      <c r="P23" s="348">
        <f t="shared" si="6"/>
        <v>40070</v>
      </c>
      <c r="Q23" s="351">
        <f t="shared" si="7"/>
        <v>-0.04781632143748438</v>
      </c>
    </row>
    <row r="24" spans="1:17" ht="18.75" customHeight="1">
      <c r="A24" s="346" t="s">
        <v>83</v>
      </c>
      <c r="B24" s="347">
        <v>2924</v>
      </c>
      <c r="C24" s="348">
        <v>2598</v>
      </c>
      <c r="D24" s="348">
        <f t="shared" si="0"/>
        <v>5522</v>
      </c>
      <c r="E24" s="349">
        <f t="shared" si="1"/>
        <v>0.010552970292299313</v>
      </c>
      <c r="F24" s="350">
        <v>2696</v>
      </c>
      <c r="G24" s="348">
        <v>2047</v>
      </c>
      <c r="H24" s="348">
        <f t="shared" si="2"/>
        <v>4743</v>
      </c>
      <c r="I24" s="349">
        <f t="shared" si="3"/>
        <v>0.16424204090238237</v>
      </c>
      <c r="J24" s="350">
        <v>15683</v>
      </c>
      <c r="K24" s="348">
        <v>12792</v>
      </c>
      <c r="L24" s="348">
        <f t="shared" si="4"/>
        <v>28475</v>
      </c>
      <c r="M24" s="349">
        <f t="shared" si="5"/>
        <v>0.010146812528952713</v>
      </c>
      <c r="N24" s="350">
        <v>14834</v>
      </c>
      <c r="O24" s="348">
        <v>11122</v>
      </c>
      <c r="P24" s="348">
        <f t="shared" si="6"/>
        <v>25956</v>
      </c>
      <c r="Q24" s="351">
        <f t="shared" si="7"/>
        <v>0.09704885190322088</v>
      </c>
    </row>
    <row r="25" spans="1:17" ht="18.75" customHeight="1">
      <c r="A25" s="346" t="s">
        <v>84</v>
      </c>
      <c r="B25" s="347">
        <v>2718</v>
      </c>
      <c r="C25" s="348">
        <v>2560</v>
      </c>
      <c r="D25" s="348">
        <f t="shared" si="0"/>
        <v>5278</v>
      </c>
      <c r="E25" s="349">
        <f t="shared" si="1"/>
        <v>0.010086667367395106</v>
      </c>
      <c r="F25" s="350">
        <v>3349</v>
      </c>
      <c r="G25" s="348">
        <v>2703</v>
      </c>
      <c r="H25" s="348">
        <f t="shared" si="2"/>
        <v>6052</v>
      </c>
      <c r="I25" s="349">
        <f t="shared" si="3"/>
        <v>-0.12789160608063455</v>
      </c>
      <c r="J25" s="350">
        <v>12773</v>
      </c>
      <c r="K25" s="348">
        <v>12375</v>
      </c>
      <c r="L25" s="348">
        <f t="shared" si="4"/>
        <v>25148</v>
      </c>
      <c r="M25" s="349">
        <f t="shared" si="5"/>
        <v>0.008961265723550582</v>
      </c>
      <c r="N25" s="350">
        <v>15688</v>
      </c>
      <c r="O25" s="348">
        <v>15052</v>
      </c>
      <c r="P25" s="348">
        <f t="shared" si="6"/>
        <v>30740</v>
      </c>
      <c r="Q25" s="351">
        <f t="shared" si="7"/>
        <v>-0.18191281717631747</v>
      </c>
    </row>
    <row r="26" spans="1:17" ht="18.75" customHeight="1">
      <c r="A26" s="346" t="s">
        <v>85</v>
      </c>
      <c r="B26" s="347">
        <v>2144</v>
      </c>
      <c r="C26" s="348">
        <v>2290</v>
      </c>
      <c r="D26" s="348">
        <f t="shared" si="0"/>
        <v>4434</v>
      </c>
      <c r="E26" s="349">
        <f t="shared" si="1"/>
        <v>0.008473717905841208</v>
      </c>
      <c r="F26" s="350">
        <v>966</v>
      </c>
      <c r="G26" s="348">
        <v>912</v>
      </c>
      <c r="H26" s="348">
        <f t="shared" si="2"/>
        <v>1878</v>
      </c>
      <c r="I26" s="349">
        <f t="shared" si="3"/>
        <v>1.3610223642172525</v>
      </c>
      <c r="J26" s="350">
        <v>14286</v>
      </c>
      <c r="K26" s="348">
        <v>14536</v>
      </c>
      <c r="L26" s="348">
        <f t="shared" si="4"/>
        <v>28822</v>
      </c>
      <c r="M26" s="349">
        <f t="shared" si="5"/>
        <v>0.010270462887075508</v>
      </c>
      <c r="N26" s="350">
        <v>8692</v>
      </c>
      <c r="O26" s="348">
        <v>8753</v>
      </c>
      <c r="P26" s="348">
        <f t="shared" si="6"/>
        <v>17445</v>
      </c>
      <c r="Q26" s="351">
        <f t="shared" si="7"/>
        <v>0.652163943823445</v>
      </c>
    </row>
    <row r="27" spans="1:17" ht="18.75" customHeight="1">
      <c r="A27" s="346" t="s">
        <v>86</v>
      </c>
      <c r="B27" s="347">
        <v>1174</v>
      </c>
      <c r="C27" s="348">
        <v>1023</v>
      </c>
      <c r="D27" s="348">
        <f t="shared" si="0"/>
        <v>2197</v>
      </c>
      <c r="E27" s="349">
        <f t="shared" si="1"/>
        <v>0.004198637401698948</v>
      </c>
      <c r="F27" s="350">
        <v>709</v>
      </c>
      <c r="G27" s="348">
        <v>859</v>
      </c>
      <c r="H27" s="348">
        <f t="shared" si="2"/>
        <v>1568</v>
      </c>
      <c r="I27" s="349">
        <f t="shared" si="3"/>
        <v>0.4011479591836735</v>
      </c>
      <c r="J27" s="350">
        <v>7373</v>
      </c>
      <c r="K27" s="348">
        <v>6698</v>
      </c>
      <c r="L27" s="348">
        <f t="shared" si="4"/>
        <v>14071</v>
      </c>
      <c r="M27" s="349">
        <f t="shared" si="5"/>
        <v>0.0050140754730427966</v>
      </c>
      <c r="N27" s="350">
        <v>4447</v>
      </c>
      <c r="O27" s="348">
        <v>4231</v>
      </c>
      <c r="P27" s="348">
        <f t="shared" si="6"/>
        <v>8678</v>
      </c>
      <c r="Q27" s="351">
        <f t="shared" si="7"/>
        <v>0.621456556810325</v>
      </c>
    </row>
    <row r="28" spans="1:17" ht="18.75" customHeight="1">
      <c r="A28" s="346" t="s">
        <v>87</v>
      </c>
      <c r="B28" s="347">
        <v>1315</v>
      </c>
      <c r="C28" s="348">
        <v>845</v>
      </c>
      <c r="D28" s="348">
        <f t="shared" si="0"/>
        <v>2160</v>
      </c>
      <c r="E28" s="349">
        <f t="shared" si="1"/>
        <v>0.0041279275319388836</v>
      </c>
      <c r="F28" s="350">
        <v>1279</v>
      </c>
      <c r="G28" s="348">
        <v>1529</v>
      </c>
      <c r="H28" s="348">
        <f t="shared" si="2"/>
        <v>2808</v>
      </c>
      <c r="I28" s="349">
        <f t="shared" si="3"/>
        <v>-0.23076923076923073</v>
      </c>
      <c r="J28" s="350">
        <v>8514</v>
      </c>
      <c r="K28" s="348">
        <v>7744</v>
      </c>
      <c r="L28" s="348">
        <f t="shared" si="4"/>
        <v>16258</v>
      </c>
      <c r="M28" s="349">
        <f t="shared" si="5"/>
        <v>0.005793393436197128</v>
      </c>
      <c r="N28" s="350">
        <v>9568</v>
      </c>
      <c r="O28" s="348">
        <v>9940</v>
      </c>
      <c r="P28" s="348">
        <f t="shared" si="6"/>
        <v>19508</v>
      </c>
      <c r="Q28" s="351">
        <f t="shared" si="7"/>
        <v>-0.16659831863850727</v>
      </c>
    </row>
    <row r="29" spans="1:17" ht="18.75" customHeight="1">
      <c r="A29" s="346" t="s">
        <v>88</v>
      </c>
      <c r="B29" s="347">
        <v>834</v>
      </c>
      <c r="C29" s="348">
        <v>735</v>
      </c>
      <c r="D29" s="348">
        <f t="shared" si="0"/>
        <v>1569</v>
      </c>
      <c r="E29" s="349">
        <f t="shared" si="1"/>
        <v>0.002998480693338939</v>
      </c>
      <c r="F29" s="350"/>
      <c r="G29" s="348"/>
      <c r="H29" s="348">
        <f t="shared" si="2"/>
        <v>0</v>
      </c>
      <c r="I29" s="349" t="e">
        <f t="shared" si="3"/>
        <v>#DIV/0!</v>
      </c>
      <c r="J29" s="350">
        <v>3973</v>
      </c>
      <c r="K29" s="348">
        <v>3938</v>
      </c>
      <c r="L29" s="348">
        <f t="shared" si="4"/>
        <v>7911</v>
      </c>
      <c r="M29" s="349">
        <f t="shared" si="5"/>
        <v>0.0028190143605459146</v>
      </c>
      <c r="N29" s="350">
        <v>2281</v>
      </c>
      <c r="O29" s="348">
        <v>2324</v>
      </c>
      <c r="P29" s="348">
        <f t="shared" si="6"/>
        <v>4605</v>
      </c>
      <c r="Q29" s="351">
        <f t="shared" si="7"/>
        <v>0.717915309446254</v>
      </c>
    </row>
    <row r="30" spans="1:17" ht="18.75" customHeight="1">
      <c r="A30" s="346" t="s">
        <v>89</v>
      </c>
      <c r="B30" s="347">
        <v>564</v>
      </c>
      <c r="C30" s="348">
        <v>382</v>
      </c>
      <c r="D30" s="348">
        <f t="shared" si="0"/>
        <v>946</v>
      </c>
      <c r="E30" s="349">
        <f t="shared" si="1"/>
        <v>0.0018078793727843445</v>
      </c>
      <c r="F30" s="350">
        <v>712</v>
      </c>
      <c r="G30" s="348">
        <v>467</v>
      </c>
      <c r="H30" s="348">
        <f t="shared" si="2"/>
        <v>1179</v>
      </c>
      <c r="I30" s="349">
        <f t="shared" si="3"/>
        <v>-0.19762510602205263</v>
      </c>
      <c r="J30" s="350">
        <v>2886</v>
      </c>
      <c r="K30" s="348">
        <v>3206</v>
      </c>
      <c r="L30" s="348">
        <f t="shared" si="4"/>
        <v>6092</v>
      </c>
      <c r="M30" s="349">
        <f t="shared" si="5"/>
        <v>0.0021708299183978903</v>
      </c>
      <c r="N30" s="350">
        <v>3086</v>
      </c>
      <c r="O30" s="348">
        <v>3216</v>
      </c>
      <c r="P30" s="348">
        <f t="shared" si="6"/>
        <v>6302</v>
      </c>
      <c r="Q30" s="351">
        <f t="shared" si="7"/>
        <v>-0.03332275468105361</v>
      </c>
    </row>
    <row r="31" spans="1:17" ht="18.75" customHeight="1">
      <c r="A31" s="346" t="s">
        <v>90</v>
      </c>
      <c r="B31" s="347">
        <v>338</v>
      </c>
      <c r="C31" s="348">
        <v>256</v>
      </c>
      <c r="D31" s="348">
        <f t="shared" si="0"/>
        <v>594</v>
      </c>
      <c r="E31" s="349">
        <f t="shared" si="1"/>
        <v>0.001135180071283193</v>
      </c>
      <c r="F31" s="350">
        <v>459</v>
      </c>
      <c r="G31" s="348">
        <v>446</v>
      </c>
      <c r="H31" s="348">
        <f t="shared" si="2"/>
        <v>905</v>
      </c>
      <c r="I31" s="349">
        <f t="shared" si="3"/>
        <v>-0.34364640883977904</v>
      </c>
      <c r="J31" s="350">
        <v>1843</v>
      </c>
      <c r="K31" s="348">
        <v>1581</v>
      </c>
      <c r="L31" s="348">
        <f t="shared" si="4"/>
        <v>3424</v>
      </c>
      <c r="M31" s="349">
        <f t="shared" si="5"/>
        <v>0.001220111891102163</v>
      </c>
      <c r="N31" s="350">
        <v>1898</v>
      </c>
      <c r="O31" s="348">
        <v>1963</v>
      </c>
      <c r="P31" s="348">
        <f t="shared" si="6"/>
        <v>3861</v>
      </c>
      <c r="Q31" s="351">
        <f t="shared" si="7"/>
        <v>-0.11318311318311314</v>
      </c>
    </row>
    <row r="32" spans="1:17" ht="18.75" customHeight="1" thickBot="1">
      <c r="A32" s="352" t="s">
        <v>91</v>
      </c>
      <c r="B32" s="353"/>
      <c r="C32" s="354"/>
      <c r="D32" s="354">
        <f t="shared" si="0"/>
        <v>0</v>
      </c>
      <c r="E32" s="355">
        <f t="shared" si="1"/>
        <v>0</v>
      </c>
      <c r="F32" s="356">
        <v>2177</v>
      </c>
      <c r="G32" s="354">
        <v>3079</v>
      </c>
      <c r="H32" s="354">
        <f t="shared" si="2"/>
        <v>5256</v>
      </c>
      <c r="I32" s="355">
        <f t="shared" si="3"/>
        <v>-1</v>
      </c>
      <c r="J32" s="356"/>
      <c r="K32" s="354"/>
      <c r="L32" s="354">
        <f t="shared" si="4"/>
        <v>0</v>
      </c>
      <c r="M32" s="355">
        <f t="shared" si="5"/>
        <v>0</v>
      </c>
      <c r="N32" s="356">
        <v>12678</v>
      </c>
      <c r="O32" s="354">
        <v>10232</v>
      </c>
      <c r="P32" s="354">
        <f t="shared" si="6"/>
        <v>22910</v>
      </c>
      <c r="Q32" s="357">
        <f t="shared" si="7"/>
        <v>-1</v>
      </c>
    </row>
    <row r="33" spans="1:17" ht="14.25">
      <c r="A33" s="358" t="s">
        <v>92</v>
      </c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</row>
    <row r="34" ht="14.25">
      <c r="A34" s="358" t="s">
        <v>67</v>
      </c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</mergeCells>
  <conditionalFormatting sqref="Q33:Q65536 I33:I65536 Q3:Q6 I3:I6">
    <cfRule type="cellIs" priority="1" dxfId="0" operator="lessThan" stopIfTrue="1">
      <formula>0</formula>
    </cfRule>
  </conditionalFormatting>
  <conditionalFormatting sqref="I7:I32 Q7:Q3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88" zoomScaleNormal="88" zoomScalePageLayoutView="0" workbookViewId="0" topLeftCell="A1">
      <selection activeCell="E18" sqref="E18"/>
    </sheetView>
  </sheetViews>
  <sheetFormatPr defaultColWidth="9.140625" defaultRowHeight="12.75"/>
  <cols>
    <col min="1" max="1" width="25.57421875" style="307" customWidth="1"/>
    <col min="2" max="2" width="8.140625" style="307" customWidth="1"/>
    <col min="3" max="3" width="9.140625" style="307" customWidth="1"/>
    <col min="4" max="4" width="8.140625" style="307" customWidth="1"/>
    <col min="5" max="5" width="10.7109375" style="307" customWidth="1"/>
    <col min="6" max="6" width="8.7109375" style="307" customWidth="1"/>
    <col min="7" max="7" width="9.00390625" style="307" customWidth="1"/>
    <col min="8" max="8" width="8.140625" style="307" customWidth="1"/>
    <col min="9" max="9" width="9.57421875" style="307" customWidth="1"/>
    <col min="10" max="11" width="9.7109375" style="307" customWidth="1"/>
    <col min="12" max="12" width="10.140625" style="307" customWidth="1"/>
    <col min="13" max="13" width="10.00390625" style="307" customWidth="1"/>
    <col min="14" max="14" width="10.140625" style="307" customWidth="1"/>
    <col min="15" max="15" width="9.8515625" style="307" customWidth="1"/>
    <col min="16" max="16" width="9.28125" style="307" customWidth="1"/>
    <col min="17" max="17" width="10.8515625" style="307" customWidth="1"/>
    <col min="18" max="16384" width="9.140625" style="307" customWidth="1"/>
  </cols>
  <sheetData>
    <row r="1" spans="16:17" ht="18.75" thickBot="1">
      <c r="P1" s="249" t="s">
        <v>0</v>
      </c>
      <c r="Q1" s="250"/>
    </row>
    <row r="2" ht="6" customHeight="1" thickBot="1"/>
    <row r="3" spans="1:17" ht="25.5" customHeight="1" thickBot="1" thickTop="1">
      <c r="A3" s="360" t="s">
        <v>93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</row>
    <row r="4" spans="1:17" s="368" customFormat="1" ht="18.75" customHeight="1" thickBot="1">
      <c r="A4" s="363" t="s">
        <v>69</v>
      </c>
      <c r="B4" s="364" t="s">
        <v>39</v>
      </c>
      <c r="C4" s="365"/>
      <c r="D4" s="365"/>
      <c r="E4" s="365"/>
      <c r="F4" s="365"/>
      <c r="G4" s="365"/>
      <c r="H4" s="365"/>
      <c r="I4" s="366"/>
      <c r="J4" s="364" t="s">
        <v>40</v>
      </c>
      <c r="K4" s="365"/>
      <c r="L4" s="365"/>
      <c r="M4" s="365"/>
      <c r="N4" s="365"/>
      <c r="O4" s="365"/>
      <c r="P4" s="365"/>
      <c r="Q4" s="367"/>
    </row>
    <row r="5" spans="1:17" s="371" customFormat="1" ht="26.25" customHeight="1">
      <c r="A5" s="369"/>
      <c r="B5" s="321" t="s">
        <v>41</v>
      </c>
      <c r="C5" s="318"/>
      <c r="D5" s="319"/>
      <c r="E5" s="320" t="s">
        <v>42</v>
      </c>
      <c r="F5" s="321" t="s">
        <v>43</v>
      </c>
      <c r="G5" s="318"/>
      <c r="H5" s="319"/>
      <c r="I5" s="322" t="s">
        <v>44</v>
      </c>
      <c r="J5" s="321" t="s">
        <v>45</v>
      </c>
      <c r="K5" s="318"/>
      <c r="L5" s="319"/>
      <c r="M5" s="320" t="s">
        <v>42</v>
      </c>
      <c r="N5" s="321" t="s">
        <v>46</v>
      </c>
      <c r="O5" s="318"/>
      <c r="P5" s="319"/>
      <c r="Q5" s="370" t="s">
        <v>44</v>
      </c>
    </row>
    <row r="6" spans="1:17" s="324" customFormat="1" ht="15" customHeight="1" thickBot="1">
      <c r="A6" s="372"/>
      <c r="B6" s="329" t="s">
        <v>14</v>
      </c>
      <c r="C6" s="330" t="s">
        <v>15</v>
      </c>
      <c r="D6" s="330" t="s">
        <v>13</v>
      </c>
      <c r="E6" s="373"/>
      <c r="F6" s="329" t="s">
        <v>14</v>
      </c>
      <c r="G6" s="330" t="s">
        <v>15</v>
      </c>
      <c r="H6" s="330" t="s">
        <v>13</v>
      </c>
      <c r="I6" s="331"/>
      <c r="J6" s="329" t="s">
        <v>14</v>
      </c>
      <c r="K6" s="330" t="s">
        <v>15</v>
      </c>
      <c r="L6" s="330" t="s">
        <v>13</v>
      </c>
      <c r="M6" s="373"/>
      <c r="N6" s="329" t="s">
        <v>14</v>
      </c>
      <c r="O6" s="330" t="s">
        <v>15</v>
      </c>
      <c r="P6" s="330" t="s">
        <v>13</v>
      </c>
      <c r="Q6" s="374"/>
    </row>
    <row r="7" spans="1:17" s="339" customFormat="1" ht="18.75" customHeight="1" thickBot="1" thickTop="1">
      <c r="A7" s="375" t="s">
        <v>4</v>
      </c>
      <c r="B7" s="376">
        <f>SUM(B8:B37)</f>
        <v>21841.091999999997</v>
      </c>
      <c r="C7" s="377">
        <f>SUM(C8:C37)</f>
        <v>15501.853</v>
      </c>
      <c r="D7" s="378">
        <f aca="true" t="shared" si="0" ref="D7:D37">C7+B7</f>
        <v>37342.94499999999</v>
      </c>
      <c r="E7" s="379">
        <f aca="true" t="shared" si="1" ref="E7:E37">(D7/$D$7)</f>
        <v>1</v>
      </c>
      <c r="F7" s="376">
        <f>SUM(F8:F37)</f>
        <v>20468.382999999998</v>
      </c>
      <c r="G7" s="377">
        <f>SUM(G8:G37)</f>
        <v>11053.642</v>
      </c>
      <c r="H7" s="378">
        <f aca="true" t="shared" si="2" ref="H7:H37">G7+F7</f>
        <v>31522.024999999998</v>
      </c>
      <c r="I7" s="379">
        <f aca="true" t="shared" si="3" ref="I7:I37">(D7/H7-1)</f>
        <v>0.1846619942722587</v>
      </c>
      <c r="J7" s="376">
        <f>SUM(J8:J37)</f>
        <v>151361.20900000006</v>
      </c>
      <c r="K7" s="377">
        <f>SUM(K8:K37)</f>
        <v>92327.68199999999</v>
      </c>
      <c r="L7" s="377">
        <f aca="true" t="shared" si="4" ref="L7:L37">K7+J7</f>
        <v>243688.89100000006</v>
      </c>
      <c r="M7" s="379">
        <f aca="true" t="shared" si="5" ref="M7:M37">(L7/$L$7)</f>
        <v>1</v>
      </c>
      <c r="N7" s="376">
        <f>SUM(N8:N37)</f>
        <v>141740.287</v>
      </c>
      <c r="O7" s="377">
        <f>SUM(O8:O37)</f>
        <v>69092.685</v>
      </c>
      <c r="P7" s="377">
        <f aca="true" t="shared" si="6" ref="P7:P37">O7+N7</f>
        <v>210832.972</v>
      </c>
      <c r="Q7" s="380">
        <f aca="true" t="shared" si="7" ref="Q7:Q37">(L7/P7-1)</f>
        <v>0.15583861806966337</v>
      </c>
    </row>
    <row r="8" spans="1:17" ht="18.75" customHeight="1" thickTop="1">
      <c r="A8" s="381" t="s">
        <v>62</v>
      </c>
      <c r="B8" s="382">
        <v>4919.317</v>
      </c>
      <c r="C8" s="383">
        <v>5390.477000000001</v>
      </c>
      <c r="D8" s="383">
        <f t="shared" si="0"/>
        <v>10309.794000000002</v>
      </c>
      <c r="E8" s="384">
        <f t="shared" si="1"/>
        <v>0.2760841170936037</v>
      </c>
      <c r="F8" s="382">
        <v>4354.808</v>
      </c>
      <c r="G8" s="383">
        <v>3428.7310000000007</v>
      </c>
      <c r="H8" s="383">
        <f t="shared" si="2"/>
        <v>7783.539000000001</v>
      </c>
      <c r="I8" s="384">
        <f t="shared" si="3"/>
        <v>0.3245638006053546</v>
      </c>
      <c r="J8" s="382">
        <v>34517.756</v>
      </c>
      <c r="K8" s="383">
        <v>31553.881000000005</v>
      </c>
      <c r="L8" s="383">
        <f t="shared" si="4"/>
        <v>66071.637</v>
      </c>
      <c r="M8" s="384">
        <f t="shared" si="5"/>
        <v>0.2711310996938305</v>
      </c>
      <c r="N8" s="382">
        <v>31065.543999999998</v>
      </c>
      <c r="O8" s="383">
        <v>20643.77</v>
      </c>
      <c r="P8" s="383">
        <f t="shared" si="6"/>
        <v>51709.314</v>
      </c>
      <c r="Q8" s="385">
        <f t="shared" si="7"/>
        <v>0.2777511803772914</v>
      </c>
    </row>
    <row r="9" spans="1:17" ht="18.75" customHeight="1">
      <c r="A9" s="381" t="s">
        <v>94</v>
      </c>
      <c r="B9" s="382">
        <v>3011.639</v>
      </c>
      <c r="C9" s="383">
        <v>1894.0130000000001</v>
      </c>
      <c r="D9" s="383">
        <f t="shared" si="0"/>
        <v>4905.652</v>
      </c>
      <c r="E9" s="384">
        <f t="shared" si="1"/>
        <v>0.1313675715720868</v>
      </c>
      <c r="F9" s="382">
        <v>1738.011</v>
      </c>
      <c r="G9" s="383">
        <v>849.624</v>
      </c>
      <c r="H9" s="383">
        <f t="shared" si="2"/>
        <v>2587.635</v>
      </c>
      <c r="I9" s="384">
        <f t="shared" si="3"/>
        <v>0.8958052430114756</v>
      </c>
      <c r="J9" s="382">
        <v>19106.204</v>
      </c>
      <c r="K9" s="383">
        <v>12089.183999999997</v>
      </c>
      <c r="L9" s="383">
        <f t="shared" si="4"/>
        <v>31195.388</v>
      </c>
      <c r="M9" s="384">
        <f t="shared" si="5"/>
        <v>0.12801317233619808</v>
      </c>
      <c r="N9" s="382">
        <v>6241.311</v>
      </c>
      <c r="O9" s="383">
        <v>3375.066</v>
      </c>
      <c r="P9" s="383">
        <f t="shared" si="6"/>
        <v>9616.377</v>
      </c>
      <c r="Q9" s="385">
        <f t="shared" si="7"/>
        <v>2.2439855467396916</v>
      </c>
    </row>
    <row r="10" spans="1:17" ht="18.75" customHeight="1">
      <c r="A10" s="381" t="s">
        <v>95</v>
      </c>
      <c r="B10" s="382">
        <v>2574.6</v>
      </c>
      <c r="C10" s="383">
        <v>773.688</v>
      </c>
      <c r="D10" s="383">
        <f t="shared" si="0"/>
        <v>3348.288</v>
      </c>
      <c r="E10" s="384">
        <f t="shared" si="1"/>
        <v>0.08966320144273572</v>
      </c>
      <c r="F10" s="382">
        <v>3198.625</v>
      </c>
      <c r="G10" s="383">
        <v>1038.322</v>
      </c>
      <c r="H10" s="383">
        <f t="shared" si="2"/>
        <v>4236.947</v>
      </c>
      <c r="I10" s="384">
        <f t="shared" si="3"/>
        <v>-0.20974040978091069</v>
      </c>
      <c r="J10" s="382">
        <v>22714.786</v>
      </c>
      <c r="K10" s="383">
        <v>6002.0289999999995</v>
      </c>
      <c r="L10" s="383">
        <f t="shared" si="4"/>
        <v>28716.815</v>
      </c>
      <c r="M10" s="384">
        <f t="shared" si="5"/>
        <v>0.11784211780093</v>
      </c>
      <c r="N10" s="382">
        <v>25175.582</v>
      </c>
      <c r="O10" s="383">
        <v>6331.203</v>
      </c>
      <c r="P10" s="383">
        <f t="shared" si="6"/>
        <v>31506.785</v>
      </c>
      <c r="Q10" s="385">
        <f t="shared" si="7"/>
        <v>-0.08855140249949345</v>
      </c>
    </row>
    <row r="11" spans="1:17" ht="18.75" customHeight="1">
      <c r="A11" s="381" t="s">
        <v>50</v>
      </c>
      <c r="B11" s="382">
        <v>1681.6180000000002</v>
      </c>
      <c r="C11" s="383">
        <v>1501.69</v>
      </c>
      <c r="D11" s="383">
        <f t="shared" si="0"/>
        <v>3183.308</v>
      </c>
      <c r="E11" s="384">
        <f t="shared" si="1"/>
        <v>0.08524523172984885</v>
      </c>
      <c r="F11" s="382">
        <v>1521.835</v>
      </c>
      <c r="G11" s="383">
        <v>1127.7979999999998</v>
      </c>
      <c r="H11" s="383">
        <f t="shared" si="2"/>
        <v>2649.633</v>
      </c>
      <c r="I11" s="384">
        <f t="shared" si="3"/>
        <v>0.20141468648677008</v>
      </c>
      <c r="J11" s="382">
        <v>11433.672999999997</v>
      </c>
      <c r="K11" s="383">
        <v>9746.028999999997</v>
      </c>
      <c r="L11" s="383">
        <f t="shared" si="4"/>
        <v>21179.701999999994</v>
      </c>
      <c r="M11" s="384">
        <f t="shared" si="5"/>
        <v>0.08691287449783662</v>
      </c>
      <c r="N11" s="382">
        <v>8848.661000000002</v>
      </c>
      <c r="O11" s="383">
        <v>7313.338999999997</v>
      </c>
      <c r="P11" s="383">
        <f t="shared" si="6"/>
        <v>16162</v>
      </c>
      <c r="Q11" s="385">
        <f t="shared" si="7"/>
        <v>0.31046293775522793</v>
      </c>
    </row>
    <row r="12" spans="1:17" ht="18.75" customHeight="1">
      <c r="A12" s="381" t="s">
        <v>96</v>
      </c>
      <c r="B12" s="382">
        <v>2088.273</v>
      </c>
      <c r="C12" s="383">
        <v>444.94</v>
      </c>
      <c r="D12" s="383">
        <f t="shared" si="0"/>
        <v>2533.213</v>
      </c>
      <c r="E12" s="384">
        <f t="shared" si="1"/>
        <v>0.0678364547841634</v>
      </c>
      <c r="F12" s="382">
        <v>2511.843</v>
      </c>
      <c r="G12" s="383">
        <v>1006.159</v>
      </c>
      <c r="H12" s="383">
        <f t="shared" si="2"/>
        <v>3518.002</v>
      </c>
      <c r="I12" s="384">
        <f t="shared" si="3"/>
        <v>-0.2799284935028461</v>
      </c>
      <c r="J12" s="382">
        <v>13779.78</v>
      </c>
      <c r="K12" s="383">
        <v>3962.5530000000003</v>
      </c>
      <c r="L12" s="383">
        <f t="shared" si="4"/>
        <v>17742.333000000002</v>
      </c>
      <c r="M12" s="384">
        <f t="shared" si="5"/>
        <v>0.07280731151589506</v>
      </c>
      <c r="N12" s="382">
        <v>21992.149</v>
      </c>
      <c r="O12" s="383">
        <v>7865.287</v>
      </c>
      <c r="P12" s="383">
        <f t="shared" si="6"/>
        <v>29857.436</v>
      </c>
      <c r="Q12" s="385">
        <f t="shared" si="7"/>
        <v>-0.40576501612529614</v>
      </c>
    </row>
    <row r="13" spans="1:17" ht="18.75" customHeight="1">
      <c r="A13" s="381" t="s">
        <v>59</v>
      </c>
      <c r="B13" s="382">
        <v>1304.987</v>
      </c>
      <c r="C13" s="383">
        <v>1211.5620000000001</v>
      </c>
      <c r="D13" s="383">
        <f t="shared" si="0"/>
        <v>2516.549</v>
      </c>
      <c r="E13" s="384">
        <f t="shared" si="1"/>
        <v>0.06739021252876548</v>
      </c>
      <c r="F13" s="382">
        <v>834.81</v>
      </c>
      <c r="G13" s="383">
        <v>453.896</v>
      </c>
      <c r="H13" s="383">
        <f t="shared" si="2"/>
        <v>1288.706</v>
      </c>
      <c r="I13" s="384">
        <f t="shared" si="3"/>
        <v>0.9527720054069742</v>
      </c>
      <c r="J13" s="382">
        <v>8486.373000000001</v>
      </c>
      <c r="K13" s="383">
        <v>6495.063000000001</v>
      </c>
      <c r="L13" s="383">
        <f t="shared" si="4"/>
        <v>14981.436000000002</v>
      </c>
      <c r="M13" s="384">
        <f t="shared" si="5"/>
        <v>0.06147771422210624</v>
      </c>
      <c r="N13" s="382">
        <v>7374.982000000001</v>
      </c>
      <c r="O13" s="383">
        <v>3042.4430000000007</v>
      </c>
      <c r="P13" s="383">
        <f t="shared" si="6"/>
        <v>10417.425000000001</v>
      </c>
      <c r="Q13" s="385">
        <f t="shared" si="7"/>
        <v>0.43811316136185274</v>
      </c>
    </row>
    <row r="14" spans="1:17" ht="18.75" customHeight="1">
      <c r="A14" s="381" t="s">
        <v>97</v>
      </c>
      <c r="B14" s="382">
        <v>1276.357</v>
      </c>
      <c r="C14" s="383">
        <v>955.452</v>
      </c>
      <c r="D14" s="383">
        <f t="shared" si="0"/>
        <v>2231.809</v>
      </c>
      <c r="E14" s="384">
        <f t="shared" si="1"/>
        <v>0.05976521134045536</v>
      </c>
      <c r="F14" s="382">
        <v>1461.2</v>
      </c>
      <c r="G14" s="383">
        <v>502.357</v>
      </c>
      <c r="H14" s="383">
        <f t="shared" si="2"/>
        <v>1963.557</v>
      </c>
      <c r="I14" s="384">
        <f t="shared" si="3"/>
        <v>0.13661533635132583</v>
      </c>
      <c r="J14" s="382">
        <v>9780.068000000001</v>
      </c>
      <c r="K14" s="383">
        <v>4897.097999999999</v>
      </c>
      <c r="L14" s="383">
        <f t="shared" si="4"/>
        <v>14677.166000000001</v>
      </c>
      <c r="M14" s="384">
        <f t="shared" si="5"/>
        <v>0.06022911401406475</v>
      </c>
      <c r="N14" s="382">
        <v>10833.630999999998</v>
      </c>
      <c r="O14" s="383">
        <v>3932.4410000000003</v>
      </c>
      <c r="P14" s="383">
        <f t="shared" si="6"/>
        <v>14766.071999999998</v>
      </c>
      <c r="Q14" s="385">
        <f t="shared" si="7"/>
        <v>-0.006020964817183394</v>
      </c>
    </row>
    <row r="15" spans="1:17" ht="18.75" customHeight="1">
      <c r="A15" s="381" t="s">
        <v>98</v>
      </c>
      <c r="B15" s="382">
        <v>1133.564</v>
      </c>
      <c r="C15" s="383">
        <v>598.019</v>
      </c>
      <c r="D15" s="383">
        <f t="shared" si="0"/>
        <v>1731.583</v>
      </c>
      <c r="E15" s="384">
        <f t="shared" si="1"/>
        <v>0.046369749359618004</v>
      </c>
      <c r="F15" s="382">
        <v>680.034</v>
      </c>
      <c r="G15" s="383">
        <v>351.578</v>
      </c>
      <c r="H15" s="383">
        <f t="shared" si="2"/>
        <v>1031.612</v>
      </c>
      <c r="I15" s="384">
        <f t="shared" si="3"/>
        <v>0.6785215759413423</v>
      </c>
      <c r="J15" s="382">
        <v>6572.893</v>
      </c>
      <c r="K15" s="383">
        <v>3485.1089999999995</v>
      </c>
      <c r="L15" s="383">
        <f t="shared" si="4"/>
        <v>10058.002</v>
      </c>
      <c r="M15" s="384">
        <f t="shared" si="5"/>
        <v>0.041273945475011405</v>
      </c>
      <c r="N15" s="382">
        <v>4583.842</v>
      </c>
      <c r="O15" s="383">
        <v>2176.5159999999996</v>
      </c>
      <c r="P15" s="383">
        <f t="shared" si="6"/>
        <v>6760.357999999999</v>
      </c>
      <c r="Q15" s="385">
        <f t="shared" si="7"/>
        <v>0.48779132702735595</v>
      </c>
    </row>
    <row r="16" spans="1:17" ht="18.75" customHeight="1">
      <c r="A16" s="381" t="s">
        <v>99</v>
      </c>
      <c r="B16" s="382">
        <v>610.131</v>
      </c>
      <c r="C16" s="383">
        <v>574.272</v>
      </c>
      <c r="D16" s="383">
        <f t="shared" si="0"/>
        <v>1184.403</v>
      </c>
      <c r="E16" s="384">
        <f t="shared" si="1"/>
        <v>0.03171691466754966</v>
      </c>
      <c r="F16" s="382">
        <v>692.13</v>
      </c>
      <c r="G16" s="383">
        <v>238.555</v>
      </c>
      <c r="H16" s="383">
        <f t="shared" si="2"/>
        <v>930.685</v>
      </c>
      <c r="I16" s="384">
        <f t="shared" si="3"/>
        <v>0.2726142572406347</v>
      </c>
      <c r="J16" s="382">
        <v>4573.99</v>
      </c>
      <c r="K16" s="383">
        <v>2078.387</v>
      </c>
      <c r="L16" s="383">
        <f t="shared" si="4"/>
        <v>6652.377</v>
      </c>
      <c r="M16" s="384">
        <f t="shared" si="5"/>
        <v>0.027298646945707505</v>
      </c>
      <c r="N16" s="382">
        <v>1976.588</v>
      </c>
      <c r="O16" s="383">
        <v>790.665</v>
      </c>
      <c r="P16" s="383">
        <f t="shared" si="6"/>
        <v>2767.2529999999997</v>
      </c>
      <c r="Q16" s="385">
        <f t="shared" si="7"/>
        <v>1.4039641478390306</v>
      </c>
    </row>
    <row r="17" spans="1:17" ht="18.75" customHeight="1">
      <c r="A17" s="381" t="s">
        <v>57</v>
      </c>
      <c r="B17" s="382">
        <v>370.68299999999994</v>
      </c>
      <c r="C17" s="383">
        <v>231.748</v>
      </c>
      <c r="D17" s="383">
        <f t="shared" si="0"/>
        <v>602.4309999999999</v>
      </c>
      <c r="E17" s="384">
        <f t="shared" si="1"/>
        <v>0.016132391272300567</v>
      </c>
      <c r="F17" s="382">
        <v>340.98800000000006</v>
      </c>
      <c r="G17" s="383">
        <v>247.00099999999998</v>
      </c>
      <c r="H17" s="383">
        <f t="shared" si="2"/>
        <v>587.989</v>
      </c>
      <c r="I17" s="384">
        <f t="shared" si="3"/>
        <v>0.024561683977081028</v>
      </c>
      <c r="J17" s="382">
        <v>2281.49</v>
      </c>
      <c r="K17" s="383">
        <v>1846.3310000000001</v>
      </c>
      <c r="L17" s="383">
        <f t="shared" si="4"/>
        <v>4127.821</v>
      </c>
      <c r="M17" s="384">
        <f t="shared" si="5"/>
        <v>0.016938896898669044</v>
      </c>
      <c r="N17" s="382">
        <v>2022.0469999999998</v>
      </c>
      <c r="O17" s="383">
        <v>1416.5059999999996</v>
      </c>
      <c r="P17" s="383">
        <f t="shared" si="6"/>
        <v>3438.5529999999994</v>
      </c>
      <c r="Q17" s="385">
        <f t="shared" si="7"/>
        <v>0.20045292307549145</v>
      </c>
    </row>
    <row r="18" spans="1:17" ht="18.75" customHeight="1">
      <c r="A18" s="381" t="s">
        <v>100</v>
      </c>
      <c r="B18" s="382">
        <v>404.89599999999996</v>
      </c>
      <c r="C18" s="383">
        <v>187.882</v>
      </c>
      <c r="D18" s="383">
        <f t="shared" si="0"/>
        <v>592.778</v>
      </c>
      <c r="E18" s="384">
        <f t="shared" si="1"/>
        <v>0.015873895323467394</v>
      </c>
      <c r="F18" s="382">
        <v>366.655</v>
      </c>
      <c r="G18" s="383">
        <v>206.948</v>
      </c>
      <c r="H18" s="383">
        <f t="shared" si="2"/>
        <v>573.603</v>
      </c>
      <c r="I18" s="384">
        <f t="shared" si="3"/>
        <v>0.03342904412982506</v>
      </c>
      <c r="J18" s="382">
        <v>2531.632</v>
      </c>
      <c r="K18" s="383">
        <v>1300.306</v>
      </c>
      <c r="L18" s="383">
        <f t="shared" si="4"/>
        <v>3831.938</v>
      </c>
      <c r="M18" s="384">
        <f t="shared" si="5"/>
        <v>0.01572471352417948</v>
      </c>
      <c r="N18" s="382">
        <v>2299.7439999999997</v>
      </c>
      <c r="O18" s="383">
        <v>1198.674</v>
      </c>
      <c r="P18" s="383">
        <f t="shared" si="6"/>
        <v>3498.4179999999997</v>
      </c>
      <c r="Q18" s="385">
        <f t="shared" si="7"/>
        <v>0.09533451977436669</v>
      </c>
    </row>
    <row r="19" spans="1:17" ht="18.75" customHeight="1">
      <c r="A19" s="381" t="s">
        <v>101</v>
      </c>
      <c r="B19" s="382">
        <v>482.728</v>
      </c>
      <c r="C19" s="383">
        <v>75.221</v>
      </c>
      <c r="D19" s="383">
        <f t="shared" si="0"/>
        <v>557.9490000000001</v>
      </c>
      <c r="E19" s="384">
        <f t="shared" si="1"/>
        <v>0.01494121580394905</v>
      </c>
      <c r="F19" s="382">
        <v>322.791</v>
      </c>
      <c r="G19" s="383">
        <v>0.267</v>
      </c>
      <c r="H19" s="383">
        <f t="shared" si="2"/>
        <v>323.058</v>
      </c>
      <c r="I19" s="384">
        <f t="shared" si="3"/>
        <v>0.7270861579035346</v>
      </c>
      <c r="J19" s="382">
        <v>3285.968</v>
      </c>
      <c r="K19" s="383">
        <v>199.437</v>
      </c>
      <c r="L19" s="383">
        <f t="shared" si="4"/>
        <v>3485.4049999999997</v>
      </c>
      <c r="M19" s="384">
        <f t="shared" si="5"/>
        <v>0.014302683169911094</v>
      </c>
      <c r="N19" s="382">
        <v>4292.093999999999</v>
      </c>
      <c r="O19" s="383">
        <v>1615.185</v>
      </c>
      <c r="P19" s="383">
        <f t="shared" si="6"/>
        <v>5907.278999999999</v>
      </c>
      <c r="Q19" s="385">
        <f t="shared" si="7"/>
        <v>-0.40998131288534023</v>
      </c>
    </row>
    <row r="20" spans="1:17" ht="18.75" customHeight="1">
      <c r="A20" s="381" t="s">
        <v>73</v>
      </c>
      <c r="B20" s="382">
        <v>144.717</v>
      </c>
      <c r="C20" s="383">
        <v>358.345</v>
      </c>
      <c r="D20" s="383">
        <f t="shared" si="0"/>
        <v>503.062</v>
      </c>
      <c r="E20" s="384">
        <f t="shared" si="1"/>
        <v>0.01347140671417319</v>
      </c>
      <c r="F20" s="382">
        <v>112.316</v>
      </c>
      <c r="G20" s="383">
        <v>248.597</v>
      </c>
      <c r="H20" s="383">
        <f t="shared" si="2"/>
        <v>360.913</v>
      </c>
      <c r="I20" s="384">
        <f t="shared" si="3"/>
        <v>0.39385946197560084</v>
      </c>
      <c r="J20" s="382">
        <v>916.871</v>
      </c>
      <c r="K20" s="383">
        <v>1819.306</v>
      </c>
      <c r="L20" s="383">
        <f t="shared" si="4"/>
        <v>2736.177</v>
      </c>
      <c r="M20" s="384">
        <f t="shared" si="5"/>
        <v>0.011228156477596672</v>
      </c>
      <c r="N20" s="382">
        <v>739.142</v>
      </c>
      <c r="O20" s="383">
        <v>1411.241</v>
      </c>
      <c r="P20" s="383">
        <f t="shared" si="6"/>
        <v>2150.383</v>
      </c>
      <c r="Q20" s="385">
        <f t="shared" si="7"/>
        <v>0.2724137979141392</v>
      </c>
    </row>
    <row r="21" spans="1:17" ht="18.75" customHeight="1">
      <c r="A21" s="381" t="s">
        <v>102</v>
      </c>
      <c r="B21" s="382">
        <v>292.903</v>
      </c>
      <c r="C21" s="383">
        <v>153.235</v>
      </c>
      <c r="D21" s="383">
        <f t="shared" si="0"/>
        <v>446.13800000000003</v>
      </c>
      <c r="E21" s="384">
        <f t="shared" si="1"/>
        <v>0.011947049168189604</v>
      </c>
      <c r="F21" s="382">
        <v>217.823</v>
      </c>
      <c r="G21" s="383">
        <v>125.074</v>
      </c>
      <c r="H21" s="383">
        <f t="shared" si="2"/>
        <v>342.897</v>
      </c>
      <c r="I21" s="384">
        <f t="shared" si="3"/>
        <v>0.30108458225064694</v>
      </c>
      <c r="J21" s="382">
        <v>1981.658</v>
      </c>
      <c r="K21" s="383">
        <v>851.275</v>
      </c>
      <c r="L21" s="383">
        <f t="shared" si="4"/>
        <v>2832.933</v>
      </c>
      <c r="M21" s="384">
        <f t="shared" si="5"/>
        <v>0.011625203711071093</v>
      </c>
      <c r="N21" s="382">
        <v>1546.606</v>
      </c>
      <c r="O21" s="383">
        <v>723.8659999999999</v>
      </c>
      <c r="P21" s="383">
        <f t="shared" si="6"/>
        <v>2270.4719999999998</v>
      </c>
      <c r="Q21" s="385">
        <f t="shared" si="7"/>
        <v>0.24772866610995425</v>
      </c>
    </row>
    <row r="22" spans="1:17" ht="18.75" customHeight="1">
      <c r="A22" s="381" t="s">
        <v>103</v>
      </c>
      <c r="B22" s="382">
        <v>319.536</v>
      </c>
      <c r="C22" s="383">
        <v>100.614</v>
      </c>
      <c r="D22" s="383">
        <f t="shared" si="0"/>
        <v>420.15</v>
      </c>
      <c r="E22" s="384">
        <f t="shared" si="1"/>
        <v>0.011251121195717157</v>
      </c>
      <c r="F22" s="382">
        <v>604.335</v>
      </c>
      <c r="G22" s="383">
        <v>102.176</v>
      </c>
      <c r="H22" s="383">
        <f t="shared" si="2"/>
        <v>706.5110000000001</v>
      </c>
      <c r="I22" s="384">
        <f t="shared" si="3"/>
        <v>-0.40531711466629683</v>
      </c>
      <c r="J22" s="382">
        <v>2075.832</v>
      </c>
      <c r="K22" s="383">
        <v>462.80899999999997</v>
      </c>
      <c r="L22" s="383">
        <f t="shared" si="4"/>
        <v>2538.6409999999996</v>
      </c>
      <c r="M22" s="384">
        <f t="shared" si="5"/>
        <v>0.010417549152866386</v>
      </c>
      <c r="N22" s="382">
        <v>2505.791</v>
      </c>
      <c r="O22" s="383">
        <v>660.476</v>
      </c>
      <c r="P22" s="383">
        <f t="shared" si="6"/>
        <v>3166.2670000000003</v>
      </c>
      <c r="Q22" s="385">
        <f t="shared" si="7"/>
        <v>-0.19822270200207392</v>
      </c>
    </row>
    <row r="23" spans="1:17" ht="18.75" customHeight="1">
      <c r="A23" s="381" t="s">
        <v>71</v>
      </c>
      <c r="B23" s="382">
        <v>221.257</v>
      </c>
      <c r="C23" s="383">
        <v>143.166</v>
      </c>
      <c r="D23" s="383">
        <f t="shared" si="0"/>
        <v>364.423</v>
      </c>
      <c r="E23" s="384">
        <f t="shared" si="1"/>
        <v>0.009758817897195845</v>
      </c>
      <c r="F23" s="382">
        <v>152.57600000000002</v>
      </c>
      <c r="G23" s="383">
        <v>102.722</v>
      </c>
      <c r="H23" s="383">
        <f t="shared" si="2"/>
        <v>255.298</v>
      </c>
      <c r="I23" s="384">
        <f t="shared" si="3"/>
        <v>0.42744165641720655</v>
      </c>
      <c r="J23" s="382">
        <v>1598.4519999999989</v>
      </c>
      <c r="K23" s="383">
        <v>843.539</v>
      </c>
      <c r="L23" s="383">
        <f t="shared" si="4"/>
        <v>2441.990999999999</v>
      </c>
      <c r="M23" s="384">
        <f t="shared" si="5"/>
        <v>0.010020936900238094</v>
      </c>
      <c r="N23" s="382">
        <v>1169.4789999999998</v>
      </c>
      <c r="O23" s="383">
        <v>577.763</v>
      </c>
      <c r="P23" s="383">
        <f t="shared" si="6"/>
        <v>1747.2419999999997</v>
      </c>
      <c r="Q23" s="385">
        <f t="shared" si="7"/>
        <v>0.3976260872849895</v>
      </c>
    </row>
    <row r="24" spans="1:17" ht="18.75" customHeight="1">
      <c r="A24" s="381" t="s">
        <v>48</v>
      </c>
      <c r="B24" s="382">
        <v>242.368</v>
      </c>
      <c r="C24" s="383">
        <v>89.32</v>
      </c>
      <c r="D24" s="383">
        <f t="shared" si="0"/>
        <v>331.688</v>
      </c>
      <c r="E24" s="384">
        <f t="shared" si="1"/>
        <v>0.008882213226621522</v>
      </c>
      <c r="F24" s="382">
        <v>167.636</v>
      </c>
      <c r="G24" s="383">
        <v>62.534000000000006</v>
      </c>
      <c r="H24" s="383">
        <f t="shared" si="2"/>
        <v>230.17000000000002</v>
      </c>
      <c r="I24" s="384">
        <f t="shared" si="3"/>
        <v>0.4410566103314939</v>
      </c>
      <c r="J24" s="382">
        <v>1136.575</v>
      </c>
      <c r="K24" s="383">
        <v>378.9</v>
      </c>
      <c r="L24" s="383">
        <f t="shared" si="4"/>
        <v>1515.475</v>
      </c>
      <c r="M24" s="384">
        <f t="shared" si="5"/>
        <v>0.006218892431990261</v>
      </c>
      <c r="N24" s="382">
        <v>1036.767</v>
      </c>
      <c r="O24" s="383">
        <v>340.068</v>
      </c>
      <c r="P24" s="383">
        <f t="shared" si="6"/>
        <v>1376.835</v>
      </c>
      <c r="Q24" s="385">
        <f t="shared" si="7"/>
        <v>0.10069470924257429</v>
      </c>
    </row>
    <row r="25" spans="1:17" ht="18.75" customHeight="1">
      <c r="A25" s="381" t="s">
        <v>79</v>
      </c>
      <c r="B25" s="382">
        <v>11.368</v>
      </c>
      <c r="C25" s="383">
        <v>298.329</v>
      </c>
      <c r="D25" s="383">
        <f t="shared" si="0"/>
        <v>309.697</v>
      </c>
      <c r="E25" s="384">
        <f t="shared" si="1"/>
        <v>0.00829332019742953</v>
      </c>
      <c r="F25" s="382">
        <v>17.403</v>
      </c>
      <c r="G25" s="383">
        <v>241.304</v>
      </c>
      <c r="H25" s="383">
        <f t="shared" si="2"/>
        <v>258.707</v>
      </c>
      <c r="I25" s="384">
        <f t="shared" si="3"/>
        <v>0.19709555597645223</v>
      </c>
      <c r="J25" s="382">
        <v>135.557</v>
      </c>
      <c r="K25" s="383">
        <v>1514.375</v>
      </c>
      <c r="L25" s="383">
        <f t="shared" si="4"/>
        <v>1649.932</v>
      </c>
      <c r="M25" s="384">
        <f t="shared" si="5"/>
        <v>0.006770649220936377</v>
      </c>
      <c r="N25" s="382">
        <v>99.713</v>
      </c>
      <c r="O25" s="383">
        <v>1342.681</v>
      </c>
      <c r="P25" s="383">
        <f t="shared" si="6"/>
        <v>1442.394</v>
      </c>
      <c r="Q25" s="385">
        <f t="shared" si="7"/>
        <v>0.14388440329064034</v>
      </c>
    </row>
    <row r="26" spans="1:17" ht="18.75" customHeight="1">
      <c r="A26" s="381" t="s">
        <v>72</v>
      </c>
      <c r="B26" s="382">
        <v>186.89600000000004</v>
      </c>
      <c r="C26" s="383">
        <v>67.91</v>
      </c>
      <c r="D26" s="383">
        <f t="shared" si="0"/>
        <v>254.80600000000004</v>
      </c>
      <c r="E26" s="384">
        <f t="shared" si="1"/>
        <v>0.00682340399237393</v>
      </c>
      <c r="F26" s="382">
        <v>112.94400000000002</v>
      </c>
      <c r="G26" s="383">
        <v>56.04</v>
      </c>
      <c r="H26" s="383">
        <f t="shared" si="2"/>
        <v>168.984</v>
      </c>
      <c r="I26" s="384">
        <f t="shared" si="3"/>
        <v>0.5078705676277047</v>
      </c>
      <c r="J26" s="382">
        <v>915.7869999999999</v>
      </c>
      <c r="K26" s="383">
        <v>382.875</v>
      </c>
      <c r="L26" s="383">
        <f t="shared" si="4"/>
        <v>1298.6619999999998</v>
      </c>
      <c r="M26" s="384">
        <f t="shared" si="5"/>
        <v>0.005329180147157383</v>
      </c>
      <c r="N26" s="382">
        <v>701.1469999999999</v>
      </c>
      <c r="O26" s="383">
        <v>285.60300000000007</v>
      </c>
      <c r="P26" s="383">
        <f t="shared" si="6"/>
        <v>986.75</v>
      </c>
      <c r="Q26" s="385">
        <f t="shared" si="7"/>
        <v>0.31610032936407384</v>
      </c>
    </row>
    <row r="27" spans="1:17" ht="18.75" customHeight="1">
      <c r="A27" s="381" t="s">
        <v>82</v>
      </c>
      <c r="B27" s="382">
        <v>95.303</v>
      </c>
      <c r="C27" s="383">
        <v>158.44</v>
      </c>
      <c r="D27" s="383">
        <f t="shared" si="0"/>
        <v>253.743</v>
      </c>
      <c r="E27" s="384">
        <f t="shared" si="1"/>
        <v>0.006794938106782956</v>
      </c>
      <c r="F27" s="382">
        <v>106.35600000000001</v>
      </c>
      <c r="G27" s="383">
        <v>147.37900000000002</v>
      </c>
      <c r="H27" s="383">
        <f t="shared" si="2"/>
        <v>253.735</v>
      </c>
      <c r="I27" s="384">
        <f t="shared" si="3"/>
        <v>3.152895737668082E-05</v>
      </c>
      <c r="J27" s="382">
        <v>648.308</v>
      </c>
      <c r="K27" s="383">
        <v>824.7909999999998</v>
      </c>
      <c r="L27" s="383">
        <f t="shared" si="4"/>
        <v>1473.0989999999997</v>
      </c>
      <c r="M27" s="384">
        <f t="shared" si="5"/>
        <v>0.006044998579767017</v>
      </c>
      <c r="N27" s="382">
        <v>485.4890000000001</v>
      </c>
      <c r="O27" s="383">
        <v>667.447</v>
      </c>
      <c r="P27" s="383">
        <f t="shared" si="6"/>
        <v>1152.9360000000001</v>
      </c>
      <c r="Q27" s="385">
        <f t="shared" si="7"/>
        <v>0.277693644746976</v>
      </c>
    </row>
    <row r="28" spans="1:17" ht="18.75" customHeight="1">
      <c r="A28" s="381" t="s">
        <v>77</v>
      </c>
      <c r="B28" s="382">
        <v>141.46100000000004</v>
      </c>
      <c r="C28" s="383">
        <v>78.59200000000001</v>
      </c>
      <c r="D28" s="383">
        <f t="shared" si="0"/>
        <v>220.05300000000005</v>
      </c>
      <c r="E28" s="384">
        <f t="shared" si="1"/>
        <v>0.0058927596631706495</v>
      </c>
      <c r="F28" s="382">
        <v>95.954</v>
      </c>
      <c r="G28" s="383">
        <v>31.09</v>
      </c>
      <c r="H28" s="383">
        <f t="shared" si="2"/>
        <v>127.044</v>
      </c>
      <c r="I28" s="384">
        <f t="shared" si="3"/>
        <v>0.7321006895248894</v>
      </c>
      <c r="J28" s="382">
        <v>765.275</v>
      </c>
      <c r="K28" s="383">
        <v>368.143</v>
      </c>
      <c r="L28" s="383">
        <f t="shared" si="4"/>
        <v>1133.418</v>
      </c>
      <c r="M28" s="384">
        <f t="shared" si="5"/>
        <v>0.004651086043967427</v>
      </c>
      <c r="N28" s="382">
        <v>429.93700000000007</v>
      </c>
      <c r="O28" s="383">
        <v>210.08899999999997</v>
      </c>
      <c r="P28" s="383">
        <f t="shared" si="6"/>
        <v>640.0260000000001</v>
      </c>
      <c r="Q28" s="385">
        <f t="shared" si="7"/>
        <v>0.7708936824441504</v>
      </c>
    </row>
    <row r="29" spans="1:17" ht="18.75" customHeight="1">
      <c r="A29" s="381" t="s">
        <v>83</v>
      </c>
      <c r="B29" s="382">
        <v>78.412</v>
      </c>
      <c r="C29" s="383">
        <v>91.225</v>
      </c>
      <c r="D29" s="383">
        <f t="shared" si="0"/>
        <v>169.637</v>
      </c>
      <c r="E29" s="384">
        <f t="shared" si="1"/>
        <v>0.004542678677324459</v>
      </c>
      <c r="F29" s="382">
        <v>47.372</v>
      </c>
      <c r="G29" s="383">
        <v>32.355</v>
      </c>
      <c r="H29" s="383">
        <f t="shared" si="2"/>
        <v>79.727</v>
      </c>
      <c r="I29" s="384">
        <f t="shared" si="3"/>
        <v>1.1277233559521869</v>
      </c>
      <c r="J29" s="382">
        <v>466.548</v>
      </c>
      <c r="K29" s="383">
        <v>395.514</v>
      </c>
      <c r="L29" s="383">
        <f t="shared" si="4"/>
        <v>862.062</v>
      </c>
      <c r="M29" s="384">
        <f t="shared" si="5"/>
        <v>0.0035375514922426224</v>
      </c>
      <c r="N29" s="382">
        <v>335.478</v>
      </c>
      <c r="O29" s="383">
        <v>169.596</v>
      </c>
      <c r="P29" s="383">
        <f t="shared" si="6"/>
        <v>505.074</v>
      </c>
      <c r="Q29" s="385">
        <f t="shared" si="7"/>
        <v>0.7068033595077157</v>
      </c>
    </row>
    <row r="30" spans="1:17" ht="18.75" customHeight="1">
      <c r="A30" s="381" t="s">
        <v>76</v>
      </c>
      <c r="B30" s="382">
        <v>67.05099999999999</v>
      </c>
      <c r="C30" s="383">
        <v>36.452</v>
      </c>
      <c r="D30" s="383">
        <f t="shared" si="0"/>
        <v>103.50299999999999</v>
      </c>
      <c r="E30" s="384">
        <f t="shared" si="1"/>
        <v>0.0027716881997389333</v>
      </c>
      <c r="F30" s="382">
        <v>45.086000000000006</v>
      </c>
      <c r="G30" s="383">
        <v>45.737</v>
      </c>
      <c r="H30" s="383">
        <f t="shared" si="2"/>
        <v>90.82300000000001</v>
      </c>
      <c r="I30" s="384">
        <f t="shared" si="3"/>
        <v>0.13961221276548863</v>
      </c>
      <c r="J30" s="382">
        <v>327.866</v>
      </c>
      <c r="K30" s="383">
        <v>257.89399999999995</v>
      </c>
      <c r="L30" s="383">
        <f t="shared" si="4"/>
        <v>585.76</v>
      </c>
      <c r="M30" s="384">
        <f t="shared" si="5"/>
        <v>0.002403720570093611</v>
      </c>
      <c r="N30" s="382">
        <v>237.46799999999993</v>
      </c>
      <c r="O30" s="383">
        <v>230.94600000000003</v>
      </c>
      <c r="P30" s="383">
        <f t="shared" si="6"/>
        <v>468.414</v>
      </c>
      <c r="Q30" s="385">
        <f t="shared" si="7"/>
        <v>0.25051770442386445</v>
      </c>
    </row>
    <row r="31" spans="1:17" ht="18.75" customHeight="1">
      <c r="A31" s="381" t="s">
        <v>74</v>
      </c>
      <c r="B31" s="382">
        <v>38.775</v>
      </c>
      <c r="C31" s="383">
        <v>22.852</v>
      </c>
      <c r="D31" s="383">
        <f t="shared" si="0"/>
        <v>61.626999999999995</v>
      </c>
      <c r="E31" s="384">
        <f t="shared" si="1"/>
        <v>0.0016502983361381918</v>
      </c>
      <c r="F31" s="382">
        <v>41.155</v>
      </c>
      <c r="G31" s="383">
        <v>6.685</v>
      </c>
      <c r="H31" s="383">
        <f t="shared" si="2"/>
        <v>47.84</v>
      </c>
      <c r="I31" s="384">
        <f t="shared" si="3"/>
        <v>0.28818979933110356</v>
      </c>
      <c r="J31" s="382">
        <v>278.79900000000004</v>
      </c>
      <c r="K31" s="383">
        <v>176.69900000000004</v>
      </c>
      <c r="L31" s="383">
        <f t="shared" si="4"/>
        <v>455.49800000000005</v>
      </c>
      <c r="M31" s="384">
        <f t="shared" si="5"/>
        <v>0.0018691783533127898</v>
      </c>
      <c r="N31" s="382">
        <v>271.1930000000001</v>
      </c>
      <c r="O31" s="383">
        <v>48.123999999999995</v>
      </c>
      <c r="P31" s="383">
        <f t="shared" si="6"/>
        <v>319.3170000000001</v>
      </c>
      <c r="Q31" s="385">
        <f t="shared" si="7"/>
        <v>0.42647588446590645</v>
      </c>
    </row>
    <row r="32" spans="1:17" ht="18.75" customHeight="1">
      <c r="A32" s="381" t="s">
        <v>80</v>
      </c>
      <c r="B32" s="382">
        <v>51.035</v>
      </c>
      <c r="C32" s="383">
        <v>10.099</v>
      </c>
      <c r="D32" s="383">
        <f t="shared" si="0"/>
        <v>61.134</v>
      </c>
      <c r="E32" s="384">
        <f t="shared" si="1"/>
        <v>0.0016370963779102053</v>
      </c>
      <c r="F32" s="382">
        <v>31.468</v>
      </c>
      <c r="G32" s="383">
        <v>12.376</v>
      </c>
      <c r="H32" s="383">
        <f t="shared" si="2"/>
        <v>43.844</v>
      </c>
      <c r="I32" s="384">
        <f t="shared" si="3"/>
        <v>0.39435270504516007</v>
      </c>
      <c r="J32" s="382">
        <v>386.401</v>
      </c>
      <c r="K32" s="383">
        <v>59.355999999999995</v>
      </c>
      <c r="L32" s="383">
        <f t="shared" si="4"/>
        <v>445.757</v>
      </c>
      <c r="M32" s="384">
        <f t="shared" si="5"/>
        <v>0.0018292052549904701</v>
      </c>
      <c r="N32" s="382">
        <v>333.937</v>
      </c>
      <c r="O32" s="383">
        <v>119.535</v>
      </c>
      <c r="P32" s="383">
        <f t="shared" si="6"/>
        <v>453.472</v>
      </c>
      <c r="Q32" s="385">
        <f t="shared" si="7"/>
        <v>-0.01701317832192495</v>
      </c>
    </row>
    <row r="33" spans="1:17" ht="18.75" customHeight="1">
      <c r="A33" s="381" t="s">
        <v>78</v>
      </c>
      <c r="B33" s="382">
        <v>30.928</v>
      </c>
      <c r="C33" s="383">
        <v>14.541</v>
      </c>
      <c r="D33" s="383">
        <f t="shared" si="0"/>
        <v>45.469</v>
      </c>
      <c r="E33" s="384">
        <f t="shared" si="1"/>
        <v>0.0012176061636274271</v>
      </c>
      <c r="F33" s="382">
        <v>17.9</v>
      </c>
      <c r="G33" s="383">
        <v>2.8529999999999998</v>
      </c>
      <c r="H33" s="383">
        <f t="shared" si="2"/>
        <v>20.753</v>
      </c>
      <c r="I33" s="384">
        <f t="shared" si="3"/>
        <v>1.1909603430829279</v>
      </c>
      <c r="J33" s="382">
        <v>298.076</v>
      </c>
      <c r="K33" s="383">
        <v>64.72200000000001</v>
      </c>
      <c r="L33" s="383">
        <f t="shared" si="4"/>
        <v>362.798</v>
      </c>
      <c r="M33" s="384">
        <f t="shared" si="5"/>
        <v>0.0014887752925922253</v>
      </c>
      <c r="N33" s="382">
        <v>253.923</v>
      </c>
      <c r="O33" s="383">
        <v>25.732999999999993</v>
      </c>
      <c r="P33" s="383">
        <f t="shared" si="6"/>
        <v>279.656</v>
      </c>
      <c r="Q33" s="385">
        <f t="shared" si="7"/>
        <v>0.2973009697628515</v>
      </c>
    </row>
    <row r="34" spans="1:17" ht="18.75" customHeight="1">
      <c r="A34" s="381" t="s">
        <v>85</v>
      </c>
      <c r="B34" s="382">
        <v>29.682</v>
      </c>
      <c r="C34" s="383">
        <v>7.064</v>
      </c>
      <c r="D34" s="383">
        <f t="shared" si="0"/>
        <v>36.745999999999995</v>
      </c>
      <c r="E34" s="384">
        <f t="shared" si="1"/>
        <v>0.0009840145173338633</v>
      </c>
      <c r="F34" s="382"/>
      <c r="G34" s="383"/>
      <c r="H34" s="383">
        <f t="shared" si="2"/>
        <v>0</v>
      </c>
      <c r="I34" s="384" t="e">
        <f t="shared" si="3"/>
        <v>#DIV/0!</v>
      </c>
      <c r="J34" s="382">
        <v>63.581</v>
      </c>
      <c r="K34" s="383">
        <v>16.383000000000003</v>
      </c>
      <c r="L34" s="383">
        <f t="shared" si="4"/>
        <v>79.964</v>
      </c>
      <c r="M34" s="384">
        <f t="shared" si="5"/>
        <v>0.000328139701698589</v>
      </c>
      <c r="N34" s="382">
        <v>41.03</v>
      </c>
      <c r="O34" s="383">
        <v>20.679</v>
      </c>
      <c r="P34" s="383">
        <f t="shared" si="6"/>
        <v>61.709</v>
      </c>
      <c r="Q34" s="385">
        <f t="shared" si="7"/>
        <v>0.2958239478844251</v>
      </c>
    </row>
    <row r="35" spans="1:17" ht="18.75" customHeight="1">
      <c r="A35" s="381" t="s">
        <v>84</v>
      </c>
      <c r="B35" s="382">
        <v>20.924</v>
      </c>
      <c r="C35" s="383">
        <v>12.501</v>
      </c>
      <c r="D35" s="383">
        <f t="shared" si="0"/>
        <v>33.425</v>
      </c>
      <c r="E35" s="384">
        <f t="shared" si="1"/>
        <v>0.0008950820563295157</v>
      </c>
      <c r="F35" s="382">
        <v>35.201</v>
      </c>
      <c r="G35" s="383">
        <v>7.525</v>
      </c>
      <c r="H35" s="383">
        <f t="shared" si="2"/>
        <v>42.726</v>
      </c>
      <c r="I35" s="384">
        <f t="shared" si="3"/>
        <v>-0.21768946309038995</v>
      </c>
      <c r="J35" s="382">
        <v>83.325</v>
      </c>
      <c r="K35" s="383">
        <v>55.13799999999999</v>
      </c>
      <c r="L35" s="383">
        <f t="shared" si="4"/>
        <v>138.463</v>
      </c>
      <c r="M35" s="384">
        <f t="shared" si="5"/>
        <v>0.0005681957820555716</v>
      </c>
      <c r="N35" s="382">
        <v>267.821</v>
      </c>
      <c r="O35" s="383">
        <v>50.451</v>
      </c>
      <c r="P35" s="383">
        <f t="shared" si="6"/>
        <v>318.27200000000005</v>
      </c>
      <c r="Q35" s="385">
        <f t="shared" si="7"/>
        <v>-0.5649538759300222</v>
      </c>
    </row>
    <row r="36" spans="1:17" ht="18.75" customHeight="1">
      <c r="A36" s="381" t="s">
        <v>87</v>
      </c>
      <c r="B36" s="382">
        <v>2.263</v>
      </c>
      <c r="C36" s="383">
        <v>16.966</v>
      </c>
      <c r="D36" s="383">
        <f t="shared" si="0"/>
        <v>19.229</v>
      </c>
      <c r="E36" s="384">
        <f t="shared" si="1"/>
        <v>0.0005149299285313464</v>
      </c>
      <c r="F36" s="382">
        <v>8.022</v>
      </c>
      <c r="G36" s="383">
        <v>16.924</v>
      </c>
      <c r="H36" s="383">
        <f t="shared" si="2"/>
        <v>24.945999999999998</v>
      </c>
      <c r="I36" s="384">
        <f t="shared" si="3"/>
        <v>-0.22917501803896412</v>
      </c>
      <c r="J36" s="382">
        <v>42.906</v>
      </c>
      <c r="K36" s="383">
        <v>86.00900000000001</v>
      </c>
      <c r="L36" s="383">
        <f t="shared" si="4"/>
        <v>128.91500000000002</v>
      </c>
      <c r="M36" s="384">
        <f t="shared" si="5"/>
        <v>0.0005290146771606424</v>
      </c>
      <c r="N36" s="382">
        <v>84.05</v>
      </c>
      <c r="O36" s="383">
        <v>110.05100000000002</v>
      </c>
      <c r="P36" s="383">
        <f t="shared" si="6"/>
        <v>194.101</v>
      </c>
      <c r="Q36" s="385">
        <f t="shared" si="7"/>
        <v>-0.3358354671021787</v>
      </c>
    </row>
    <row r="37" spans="1:17" ht="18.75" customHeight="1" thickBot="1">
      <c r="A37" s="386" t="s">
        <v>65</v>
      </c>
      <c r="B37" s="387">
        <v>7.42</v>
      </c>
      <c r="C37" s="388">
        <v>3.238</v>
      </c>
      <c r="D37" s="388">
        <f t="shared" si="0"/>
        <v>10.658</v>
      </c>
      <c r="E37" s="389">
        <f t="shared" si="1"/>
        <v>0.0002854086628679126</v>
      </c>
      <c r="F37" s="387">
        <v>631.106</v>
      </c>
      <c r="G37" s="388">
        <v>361.035</v>
      </c>
      <c r="H37" s="388">
        <f t="shared" si="2"/>
        <v>992.1410000000001</v>
      </c>
      <c r="I37" s="389">
        <f t="shared" si="3"/>
        <v>-0.9892575752841583</v>
      </c>
      <c r="J37" s="387">
        <v>174.77899999999997</v>
      </c>
      <c r="K37" s="388">
        <v>114.547</v>
      </c>
      <c r="L37" s="388">
        <f t="shared" si="4"/>
        <v>289.32599999999996</v>
      </c>
      <c r="M37" s="389">
        <f t="shared" si="5"/>
        <v>0.0011872761159227399</v>
      </c>
      <c r="N37" s="387">
        <v>4495.141</v>
      </c>
      <c r="O37" s="388">
        <v>2397.241</v>
      </c>
      <c r="P37" s="388">
        <f t="shared" si="6"/>
        <v>6892.382</v>
      </c>
      <c r="Q37" s="390">
        <f t="shared" si="7"/>
        <v>-0.9580223498929687</v>
      </c>
    </row>
    <row r="38" spans="1:17" ht="14.25" thickTop="1">
      <c r="A38" s="307" t="s">
        <v>104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</row>
    <row r="39" ht="13.5">
      <c r="A39" s="307" t="s">
        <v>67</v>
      </c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  <mergeCell ref="M5:M6"/>
  </mergeCells>
  <conditionalFormatting sqref="Q38:Q65536 I38:I65536 Q3:Q6 I3:I6">
    <cfRule type="cellIs" priority="1" dxfId="0" operator="lessThan" stopIfTrue="1">
      <formula>0</formula>
    </cfRule>
  </conditionalFormatting>
  <conditionalFormatting sqref="I7:I37 Q7:Q3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I48"/>
  <sheetViews>
    <sheetView showGridLines="0" zoomScale="88" zoomScaleNormal="88" workbookViewId="0" topLeftCell="A1">
      <selection activeCell="C23" sqref="C22:C23"/>
    </sheetView>
  </sheetViews>
  <sheetFormatPr defaultColWidth="9.140625" defaultRowHeight="12.75"/>
  <cols>
    <col min="1" max="1" width="15.8515625" style="391" customWidth="1"/>
    <col min="2" max="2" width="12.421875" style="391" customWidth="1"/>
    <col min="3" max="3" width="10.28125" style="391" bestFit="1" customWidth="1"/>
    <col min="4" max="4" width="12.7109375" style="391" customWidth="1"/>
    <col min="5" max="5" width="9.00390625" style="391" customWidth="1"/>
    <col min="6" max="6" width="12.421875" style="391" customWidth="1"/>
    <col min="7" max="7" width="10.57421875" style="391" customWidth="1"/>
    <col min="8" max="8" width="11.57421875" style="391" customWidth="1"/>
    <col min="9" max="9" width="10.28125" style="391" customWidth="1"/>
    <col min="10" max="16384" width="9.140625" style="391" customWidth="1"/>
  </cols>
  <sheetData>
    <row r="1" spans="8:9" ht="18.75" thickBot="1">
      <c r="H1" s="249" t="s">
        <v>0</v>
      </c>
      <c r="I1" s="250"/>
    </row>
    <row r="2" ht="3.75" customHeight="1" thickBot="1"/>
    <row r="3" spans="1:9" ht="24" customHeight="1" thickBot="1">
      <c r="A3" s="392" t="s">
        <v>105</v>
      </c>
      <c r="B3" s="393"/>
      <c r="C3" s="393"/>
      <c r="D3" s="393"/>
      <c r="E3" s="393"/>
      <c r="F3" s="393"/>
      <c r="G3" s="393"/>
      <c r="H3" s="393"/>
      <c r="I3" s="394"/>
    </row>
    <row r="4" spans="1:9" s="399" customFormat="1" ht="20.25" customHeight="1" thickBot="1">
      <c r="A4" s="395" t="s">
        <v>106</v>
      </c>
      <c r="B4" s="396" t="s">
        <v>39</v>
      </c>
      <c r="C4" s="397"/>
      <c r="D4" s="397"/>
      <c r="E4" s="398"/>
      <c r="F4" s="397" t="s">
        <v>40</v>
      </c>
      <c r="G4" s="397"/>
      <c r="H4" s="397"/>
      <c r="I4" s="398"/>
    </row>
    <row r="5" spans="1:9" s="405" customFormat="1" ht="26.25" thickBot="1">
      <c r="A5" s="400"/>
      <c r="B5" s="401" t="s">
        <v>41</v>
      </c>
      <c r="C5" s="402" t="s">
        <v>42</v>
      </c>
      <c r="D5" s="401" t="s">
        <v>43</v>
      </c>
      <c r="E5" s="403" t="s">
        <v>44</v>
      </c>
      <c r="F5" s="404" t="s">
        <v>45</v>
      </c>
      <c r="G5" s="403" t="s">
        <v>42</v>
      </c>
      <c r="H5" s="404" t="s">
        <v>46</v>
      </c>
      <c r="I5" s="403" t="s">
        <v>44</v>
      </c>
    </row>
    <row r="6" spans="1:9" s="410" customFormat="1" ht="18" customHeight="1" thickBot="1">
      <c r="A6" s="406" t="s">
        <v>107</v>
      </c>
      <c r="B6" s="407">
        <f>SUM(B7:B46)</f>
        <v>1123329</v>
      </c>
      <c r="C6" s="408">
        <f>SUM(C7:C46)</f>
        <v>1.0000000000000002</v>
      </c>
      <c r="D6" s="409">
        <f>SUM(D7:D46)</f>
        <v>823588</v>
      </c>
      <c r="E6" s="408">
        <f aca="true" t="shared" si="0" ref="E6:E46">(B6/D6-1)</f>
        <v>0.363945322175651</v>
      </c>
      <c r="F6" s="407">
        <f>SUM(F7:F46)</f>
        <v>6219963</v>
      </c>
      <c r="G6" s="408">
        <f>SUM(G7:G46)</f>
        <v>0.9999999999999998</v>
      </c>
      <c r="H6" s="409">
        <f>SUM(H7:H46)</f>
        <v>4449320</v>
      </c>
      <c r="I6" s="408">
        <f aca="true" t="shared" si="1" ref="I6:I46">(F6/H6-1)</f>
        <v>0.3979581149479021</v>
      </c>
    </row>
    <row r="7" spans="1:9" s="416" customFormat="1" ht="18" customHeight="1" thickTop="1">
      <c r="A7" s="411" t="s">
        <v>108</v>
      </c>
      <c r="B7" s="412">
        <v>140559</v>
      </c>
      <c r="C7" s="413">
        <f aca="true" t="shared" si="2" ref="C7:C46">B7/$B$6</f>
        <v>0.12512718891793945</v>
      </c>
      <c r="D7" s="412">
        <v>104585</v>
      </c>
      <c r="E7" s="414">
        <f t="shared" si="0"/>
        <v>0.34396902041401733</v>
      </c>
      <c r="F7" s="412">
        <v>781005</v>
      </c>
      <c r="G7" s="414">
        <f aca="true" t="shared" si="3" ref="G7:G46">(F7/$F$6)</f>
        <v>0.12556425174876443</v>
      </c>
      <c r="H7" s="415">
        <v>523572</v>
      </c>
      <c r="I7" s="414">
        <f t="shared" si="1"/>
        <v>0.4916859572322432</v>
      </c>
    </row>
    <row r="8" spans="1:9" s="416" customFormat="1" ht="18" customHeight="1">
      <c r="A8" s="411" t="s">
        <v>109</v>
      </c>
      <c r="B8" s="412">
        <v>131533</v>
      </c>
      <c r="C8" s="413">
        <f t="shared" si="2"/>
        <v>0.11709214308541843</v>
      </c>
      <c r="D8" s="412">
        <v>103755</v>
      </c>
      <c r="E8" s="414">
        <f t="shared" si="0"/>
        <v>0.2677268565370343</v>
      </c>
      <c r="F8" s="412">
        <v>729243</v>
      </c>
      <c r="G8" s="414">
        <f t="shared" si="3"/>
        <v>0.11724233729364628</v>
      </c>
      <c r="H8" s="415">
        <v>554141</v>
      </c>
      <c r="I8" s="414">
        <f t="shared" si="1"/>
        <v>0.3159881690761015</v>
      </c>
    </row>
    <row r="9" spans="1:9" s="416" customFormat="1" ht="18" customHeight="1">
      <c r="A9" s="411" t="s">
        <v>110</v>
      </c>
      <c r="B9" s="412">
        <v>89584</v>
      </c>
      <c r="C9" s="413">
        <f t="shared" si="2"/>
        <v>0.07974867558836281</v>
      </c>
      <c r="D9" s="412">
        <v>68582</v>
      </c>
      <c r="E9" s="414">
        <f t="shared" si="0"/>
        <v>0.30623195590679764</v>
      </c>
      <c r="F9" s="412">
        <v>508521</v>
      </c>
      <c r="G9" s="414">
        <f t="shared" si="3"/>
        <v>0.0817562741128846</v>
      </c>
      <c r="H9" s="415">
        <v>349910</v>
      </c>
      <c r="I9" s="414">
        <f t="shared" si="1"/>
        <v>0.45329084621759885</v>
      </c>
    </row>
    <row r="10" spans="1:9" s="416" customFormat="1" ht="18" customHeight="1">
      <c r="A10" s="411" t="s">
        <v>111</v>
      </c>
      <c r="B10" s="412">
        <v>85027</v>
      </c>
      <c r="C10" s="413">
        <f t="shared" si="2"/>
        <v>0.07569198338153826</v>
      </c>
      <c r="D10" s="412">
        <v>56938</v>
      </c>
      <c r="E10" s="414">
        <f t="shared" si="0"/>
        <v>0.493326073975201</v>
      </c>
      <c r="F10" s="412">
        <v>457639</v>
      </c>
      <c r="G10" s="414">
        <f t="shared" si="3"/>
        <v>0.07357583959904584</v>
      </c>
      <c r="H10" s="415">
        <v>283929</v>
      </c>
      <c r="I10" s="414">
        <f t="shared" si="1"/>
        <v>0.6118078815478518</v>
      </c>
    </row>
    <row r="11" spans="1:9" s="416" customFormat="1" ht="18" customHeight="1">
      <c r="A11" s="411" t="s">
        <v>112</v>
      </c>
      <c r="B11" s="412">
        <v>63062</v>
      </c>
      <c r="C11" s="413">
        <f t="shared" si="2"/>
        <v>0.05613849548974521</v>
      </c>
      <c r="D11" s="412">
        <v>30040</v>
      </c>
      <c r="E11" s="414">
        <f t="shared" si="0"/>
        <v>1.0992676431424768</v>
      </c>
      <c r="F11" s="412">
        <v>336013</v>
      </c>
      <c r="G11" s="414">
        <f t="shared" si="3"/>
        <v>0.05402170398762822</v>
      </c>
      <c r="H11" s="415">
        <v>173063</v>
      </c>
      <c r="I11" s="414">
        <f t="shared" si="1"/>
        <v>0.9415646325326614</v>
      </c>
    </row>
    <row r="12" spans="1:9" s="416" customFormat="1" ht="18" customHeight="1">
      <c r="A12" s="411" t="s">
        <v>113</v>
      </c>
      <c r="B12" s="412">
        <v>51351</v>
      </c>
      <c r="C12" s="413">
        <f t="shared" si="2"/>
        <v>0.04571323272166925</v>
      </c>
      <c r="D12" s="412">
        <v>32329</v>
      </c>
      <c r="E12" s="414">
        <f t="shared" si="0"/>
        <v>0.5883881344922515</v>
      </c>
      <c r="F12" s="412">
        <v>291897</v>
      </c>
      <c r="G12" s="414">
        <f t="shared" si="3"/>
        <v>0.046929057295035354</v>
      </c>
      <c r="H12" s="415">
        <v>159673</v>
      </c>
      <c r="I12" s="414">
        <f t="shared" si="1"/>
        <v>0.8280924138708485</v>
      </c>
    </row>
    <row r="13" spans="1:9" s="416" customFormat="1" ht="18" customHeight="1">
      <c r="A13" s="411" t="s">
        <v>114</v>
      </c>
      <c r="B13" s="412">
        <v>45094</v>
      </c>
      <c r="C13" s="413">
        <f t="shared" si="2"/>
        <v>0.04014318156123451</v>
      </c>
      <c r="D13" s="412">
        <v>19503</v>
      </c>
      <c r="E13" s="414">
        <f t="shared" si="0"/>
        <v>1.3121571040352764</v>
      </c>
      <c r="F13" s="412">
        <v>234456</v>
      </c>
      <c r="G13" s="414">
        <f t="shared" si="3"/>
        <v>0.037694114900683494</v>
      </c>
      <c r="H13" s="415">
        <v>121247</v>
      </c>
      <c r="I13" s="414">
        <f t="shared" si="1"/>
        <v>0.9337055762204425</v>
      </c>
    </row>
    <row r="14" spans="1:9" s="416" customFormat="1" ht="18" customHeight="1">
      <c r="A14" s="411" t="s">
        <v>115</v>
      </c>
      <c r="B14" s="412">
        <v>35056</v>
      </c>
      <c r="C14" s="413">
        <f t="shared" si="2"/>
        <v>0.03120724204574083</v>
      </c>
      <c r="D14" s="412">
        <v>29870</v>
      </c>
      <c r="E14" s="414">
        <f t="shared" si="0"/>
        <v>0.17361901573485095</v>
      </c>
      <c r="F14" s="412">
        <v>189765</v>
      </c>
      <c r="G14" s="414">
        <f t="shared" si="3"/>
        <v>0.030509023928277385</v>
      </c>
      <c r="H14" s="415">
        <v>151906</v>
      </c>
      <c r="I14" s="414">
        <f t="shared" si="1"/>
        <v>0.24922649533263996</v>
      </c>
    </row>
    <row r="15" spans="1:9" s="416" customFormat="1" ht="18" customHeight="1">
      <c r="A15" s="411" t="s">
        <v>116</v>
      </c>
      <c r="B15" s="412">
        <v>32911</v>
      </c>
      <c r="C15" s="413">
        <f t="shared" si="2"/>
        <v>0.029297739130744422</v>
      </c>
      <c r="D15" s="412">
        <v>14852</v>
      </c>
      <c r="E15" s="414">
        <f t="shared" si="0"/>
        <v>1.215930514408834</v>
      </c>
      <c r="F15" s="412">
        <v>166364</v>
      </c>
      <c r="G15" s="414">
        <f t="shared" si="3"/>
        <v>0.026746782898869333</v>
      </c>
      <c r="H15" s="415">
        <v>82632</v>
      </c>
      <c r="I15" s="414">
        <f t="shared" si="1"/>
        <v>1.0133120340788073</v>
      </c>
    </row>
    <row r="16" spans="1:9" s="416" customFormat="1" ht="18" customHeight="1">
      <c r="A16" s="411" t="s">
        <v>117</v>
      </c>
      <c r="B16" s="412">
        <v>26791</v>
      </c>
      <c r="C16" s="413">
        <f t="shared" si="2"/>
        <v>0.023849646897747677</v>
      </c>
      <c r="D16" s="412">
        <v>25884</v>
      </c>
      <c r="E16" s="414">
        <f t="shared" si="0"/>
        <v>0.03504095193942214</v>
      </c>
      <c r="F16" s="412">
        <v>152462</v>
      </c>
      <c r="G16" s="414">
        <f t="shared" si="3"/>
        <v>0.024511721371976006</v>
      </c>
      <c r="H16" s="415">
        <v>145747</v>
      </c>
      <c r="I16" s="414">
        <f t="shared" si="1"/>
        <v>0.04607298949549565</v>
      </c>
    </row>
    <row r="17" spans="1:9" s="416" customFormat="1" ht="18" customHeight="1">
      <c r="A17" s="411" t="s">
        <v>118</v>
      </c>
      <c r="B17" s="412">
        <v>18594</v>
      </c>
      <c r="C17" s="413">
        <f t="shared" si="2"/>
        <v>0.016552586107898934</v>
      </c>
      <c r="D17" s="412">
        <v>8320</v>
      </c>
      <c r="E17" s="414">
        <f t="shared" si="0"/>
        <v>1.2348557692307693</v>
      </c>
      <c r="F17" s="412">
        <v>78716</v>
      </c>
      <c r="G17" s="414">
        <f t="shared" si="3"/>
        <v>0.012655380747441745</v>
      </c>
      <c r="H17" s="415">
        <v>50376</v>
      </c>
      <c r="I17" s="414">
        <f t="shared" si="1"/>
        <v>0.562569477528982</v>
      </c>
    </row>
    <row r="18" spans="1:9" s="416" customFormat="1" ht="18" customHeight="1">
      <c r="A18" s="411" t="s">
        <v>119</v>
      </c>
      <c r="B18" s="412">
        <v>15809</v>
      </c>
      <c r="C18" s="413">
        <f t="shared" si="2"/>
        <v>0.01407334805742574</v>
      </c>
      <c r="D18" s="412">
        <v>9065</v>
      </c>
      <c r="E18" s="414">
        <f t="shared" si="0"/>
        <v>0.7439602868174298</v>
      </c>
      <c r="F18" s="412">
        <v>79367</v>
      </c>
      <c r="G18" s="414">
        <f t="shared" si="3"/>
        <v>0.012760043749456388</v>
      </c>
      <c r="H18" s="415">
        <v>45715</v>
      </c>
      <c r="I18" s="414">
        <f t="shared" si="1"/>
        <v>0.7361259980312809</v>
      </c>
    </row>
    <row r="19" spans="1:9" s="416" customFormat="1" ht="18" customHeight="1">
      <c r="A19" s="411" t="s">
        <v>120</v>
      </c>
      <c r="B19" s="412">
        <v>15509</v>
      </c>
      <c r="C19" s="413">
        <f t="shared" si="2"/>
        <v>0.013806284712670999</v>
      </c>
      <c r="D19" s="412">
        <v>11444</v>
      </c>
      <c r="E19" s="414">
        <f t="shared" si="0"/>
        <v>0.355207969241524</v>
      </c>
      <c r="F19" s="412">
        <v>85992</v>
      </c>
      <c r="G19" s="414">
        <f t="shared" si="3"/>
        <v>0.013825162625565457</v>
      </c>
      <c r="H19" s="415">
        <v>60723</v>
      </c>
      <c r="I19" s="414">
        <f t="shared" si="1"/>
        <v>0.4161355664245838</v>
      </c>
    </row>
    <row r="20" spans="1:9" s="416" customFormat="1" ht="18" customHeight="1">
      <c r="A20" s="411" t="s">
        <v>121</v>
      </c>
      <c r="B20" s="412">
        <v>15136</v>
      </c>
      <c r="C20" s="413">
        <f t="shared" si="2"/>
        <v>0.013474235954025936</v>
      </c>
      <c r="D20" s="412">
        <v>13405</v>
      </c>
      <c r="E20" s="414">
        <f t="shared" si="0"/>
        <v>0.12913092129802317</v>
      </c>
      <c r="F20" s="412">
        <v>88776</v>
      </c>
      <c r="G20" s="414">
        <f t="shared" si="3"/>
        <v>0.014272753712522084</v>
      </c>
      <c r="H20" s="415">
        <v>72334</v>
      </c>
      <c r="I20" s="414">
        <f t="shared" si="1"/>
        <v>0.22730666076810357</v>
      </c>
    </row>
    <row r="21" spans="1:9" s="416" customFormat="1" ht="18" customHeight="1">
      <c r="A21" s="411" t="s">
        <v>122</v>
      </c>
      <c r="B21" s="412">
        <v>14215</v>
      </c>
      <c r="C21" s="413">
        <f t="shared" si="2"/>
        <v>0.012654351485628877</v>
      </c>
      <c r="D21" s="412">
        <v>13796</v>
      </c>
      <c r="E21" s="414">
        <f t="shared" si="0"/>
        <v>0.03037112206436654</v>
      </c>
      <c r="F21" s="412">
        <v>86172</v>
      </c>
      <c r="G21" s="414">
        <f t="shared" si="3"/>
        <v>0.013854101704463516</v>
      </c>
      <c r="H21" s="415">
        <v>72711</v>
      </c>
      <c r="I21" s="414">
        <f t="shared" si="1"/>
        <v>0.18513017287618094</v>
      </c>
    </row>
    <row r="22" spans="1:9" s="416" customFormat="1" ht="18" customHeight="1">
      <c r="A22" s="411" t="s">
        <v>123</v>
      </c>
      <c r="B22" s="412">
        <v>14142</v>
      </c>
      <c r="C22" s="413">
        <f t="shared" si="2"/>
        <v>0.012589366071738555</v>
      </c>
      <c r="D22" s="412">
        <v>9603</v>
      </c>
      <c r="E22" s="414">
        <f t="shared" si="0"/>
        <v>0.4726647922524212</v>
      </c>
      <c r="F22" s="412">
        <v>80370</v>
      </c>
      <c r="G22" s="414">
        <f t="shared" si="3"/>
        <v>0.012921298727982786</v>
      </c>
      <c r="H22" s="415">
        <v>59965</v>
      </c>
      <c r="I22" s="414">
        <f t="shared" si="1"/>
        <v>0.34028183106812304</v>
      </c>
    </row>
    <row r="23" spans="1:9" s="416" customFormat="1" ht="18" customHeight="1">
      <c r="A23" s="411" t="s">
        <v>124</v>
      </c>
      <c r="B23" s="412">
        <v>13874</v>
      </c>
      <c r="C23" s="413">
        <f t="shared" si="2"/>
        <v>0.012350789483757653</v>
      </c>
      <c r="D23" s="412">
        <v>12207</v>
      </c>
      <c r="E23" s="414">
        <f t="shared" si="0"/>
        <v>0.13656098959613328</v>
      </c>
      <c r="F23" s="412">
        <v>79873</v>
      </c>
      <c r="G23" s="414">
        <f t="shared" si="3"/>
        <v>0.01284139471569204</v>
      </c>
      <c r="H23" s="415">
        <v>71570</v>
      </c>
      <c r="I23" s="414">
        <f t="shared" si="1"/>
        <v>0.11601229565460391</v>
      </c>
    </row>
    <row r="24" spans="1:9" s="416" customFormat="1" ht="18" customHeight="1">
      <c r="A24" s="411" t="s">
        <v>125</v>
      </c>
      <c r="B24" s="412">
        <v>13332</v>
      </c>
      <c r="C24" s="413">
        <f t="shared" si="2"/>
        <v>0.01186829504090075</v>
      </c>
      <c r="D24" s="412">
        <v>10729</v>
      </c>
      <c r="E24" s="414">
        <f t="shared" si="0"/>
        <v>0.24261347749091255</v>
      </c>
      <c r="F24" s="412">
        <v>69962</v>
      </c>
      <c r="G24" s="414">
        <f t="shared" si="3"/>
        <v>0.01124797687703287</v>
      </c>
      <c r="H24" s="415">
        <v>57775</v>
      </c>
      <c r="I24" s="414">
        <f t="shared" si="1"/>
        <v>0.21093898745131967</v>
      </c>
    </row>
    <row r="25" spans="1:9" s="416" customFormat="1" ht="18" customHeight="1">
      <c r="A25" s="411" t="s">
        <v>126</v>
      </c>
      <c r="B25" s="412">
        <v>12016</v>
      </c>
      <c r="C25" s="413">
        <f t="shared" si="2"/>
        <v>0.010696777168576616</v>
      </c>
      <c r="D25" s="412">
        <v>10403</v>
      </c>
      <c r="E25" s="414">
        <f t="shared" si="0"/>
        <v>0.15505142747284428</v>
      </c>
      <c r="F25" s="412">
        <v>70185</v>
      </c>
      <c r="G25" s="414">
        <f t="shared" si="3"/>
        <v>0.011283829180334352</v>
      </c>
      <c r="H25" s="415">
        <v>56407</v>
      </c>
      <c r="I25" s="414">
        <f t="shared" si="1"/>
        <v>0.2442604641267927</v>
      </c>
    </row>
    <row r="26" spans="1:9" s="416" customFormat="1" ht="18" customHeight="1">
      <c r="A26" s="411" t="s">
        <v>127</v>
      </c>
      <c r="B26" s="412">
        <v>11527</v>
      </c>
      <c r="C26" s="413">
        <f t="shared" si="2"/>
        <v>0.010261463916626384</v>
      </c>
      <c r="D26" s="412">
        <v>13984</v>
      </c>
      <c r="E26" s="414">
        <f t="shared" si="0"/>
        <v>-0.1757008009153318</v>
      </c>
      <c r="F26" s="412">
        <v>76240</v>
      </c>
      <c r="G26" s="414">
        <f t="shared" si="3"/>
        <v>0.012257307639932906</v>
      </c>
      <c r="H26" s="415">
        <v>108507</v>
      </c>
      <c r="I26" s="414">
        <f t="shared" si="1"/>
        <v>-0.2973725197452699</v>
      </c>
    </row>
    <row r="27" spans="1:9" s="416" customFormat="1" ht="18" customHeight="1">
      <c r="A27" s="411" t="s">
        <v>128</v>
      </c>
      <c r="B27" s="412">
        <v>11163</v>
      </c>
      <c r="C27" s="413">
        <f t="shared" si="2"/>
        <v>0.009937427058323964</v>
      </c>
      <c r="D27" s="412">
        <v>6639</v>
      </c>
      <c r="E27" s="414">
        <f t="shared" si="0"/>
        <v>0.6814279258924536</v>
      </c>
      <c r="F27" s="412">
        <v>57927</v>
      </c>
      <c r="G27" s="414">
        <f t="shared" si="3"/>
        <v>0.00931307790737662</v>
      </c>
      <c r="H27" s="415">
        <v>34528</v>
      </c>
      <c r="I27" s="414">
        <f t="shared" si="1"/>
        <v>0.6776818813716403</v>
      </c>
    </row>
    <row r="28" spans="1:9" s="416" customFormat="1" ht="18" customHeight="1">
      <c r="A28" s="411" t="s">
        <v>129</v>
      </c>
      <c r="B28" s="412">
        <v>10670</v>
      </c>
      <c r="C28" s="413">
        <f t="shared" si="2"/>
        <v>0.009498552961777004</v>
      </c>
      <c r="D28" s="412">
        <v>7234</v>
      </c>
      <c r="E28" s="414">
        <f t="shared" si="0"/>
        <v>0.47497926458390927</v>
      </c>
      <c r="F28" s="412">
        <v>62195</v>
      </c>
      <c r="G28" s="414">
        <f t="shared" si="3"/>
        <v>0.009999255622581677</v>
      </c>
      <c r="H28" s="415">
        <v>38274</v>
      </c>
      <c r="I28" s="414">
        <f t="shared" si="1"/>
        <v>0.6249934681507028</v>
      </c>
    </row>
    <row r="29" spans="1:9" s="416" customFormat="1" ht="18" customHeight="1">
      <c r="A29" s="411" t="s">
        <v>130</v>
      </c>
      <c r="B29" s="412">
        <v>10361</v>
      </c>
      <c r="C29" s="413">
        <f t="shared" si="2"/>
        <v>0.00922347771667962</v>
      </c>
      <c r="D29" s="412">
        <v>9299</v>
      </c>
      <c r="E29" s="414">
        <f t="shared" si="0"/>
        <v>0.11420582858371864</v>
      </c>
      <c r="F29" s="412">
        <v>66700</v>
      </c>
      <c r="G29" s="414">
        <f t="shared" si="3"/>
        <v>0.010723536458335845</v>
      </c>
      <c r="H29" s="415">
        <v>52623</v>
      </c>
      <c r="I29" s="414">
        <f t="shared" si="1"/>
        <v>0.2675066035763829</v>
      </c>
    </row>
    <row r="30" spans="1:9" s="416" customFormat="1" ht="18" customHeight="1">
      <c r="A30" s="411" t="s">
        <v>131</v>
      </c>
      <c r="B30" s="412">
        <v>9976</v>
      </c>
      <c r="C30" s="413">
        <f t="shared" si="2"/>
        <v>0.008880746424244367</v>
      </c>
      <c r="D30" s="412">
        <v>9711</v>
      </c>
      <c r="E30" s="414">
        <f t="shared" si="0"/>
        <v>0.027288641746473052</v>
      </c>
      <c r="F30" s="412">
        <v>44781</v>
      </c>
      <c r="G30" s="414">
        <f t="shared" si="3"/>
        <v>0.0071995605118551345</v>
      </c>
      <c r="H30" s="415">
        <v>45545</v>
      </c>
      <c r="I30" s="414">
        <f t="shared" si="1"/>
        <v>-0.016774618509166728</v>
      </c>
    </row>
    <row r="31" spans="1:9" s="416" customFormat="1" ht="18" customHeight="1">
      <c r="A31" s="411" t="s">
        <v>132</v>
      </c>
      <c r="B31" s="412">
        <v>9246</v>
      </c>
      <c r="C31" s="413">
        <f t="shared" si="2"/>
        <v>0.00823089228534116</v>
      </c>
      <c r="D31" s="412">
        <v>6879</v>
      </c>
      <c r="E31" s="414">
        <f t="shared" si="0"/>
        <v>0.34409071085913645</v>
      </c>
      <c r="F31" s="412">
        <v>53390</v>
      </c>
      <c r="G31" s="414">
        <f t="shared" si="3"/>
        <v>0.00858365234648502</v>
      </c>
      <c r="H31" s="415">
        <v>35018</v>
      </c>
      <c r="I31" s="414">
        <f t="shared" si="1"/>
        <v>0.5246444685590268</v>
      </c>
    </row>
    <row r="32" spans="1:9" s="416" customFormat="1" ht="18" customHeight="1">
      <c r="A32" s="411" t="s">
        <v>133</v>
      </c>
      <c r="B32" s="412">
        <v>8316</v>
      </c>
      <c r="C32" s="413">
        <f t="shared" si="2"/>
        <v>0.007402995916601459</v>
      </c>
      <c r="D32" s="412">
        <v>6759</v>
      </c>
      <c r="E32" s="414">
        <f t="shared" si="0"/>
        <v>0.23035952063914777</v>
      </c>
      <c r="F32" s="412">
        <v>52461</v>
      </c>
      <c r="G32" s="414">
        <f t="shared" si="3"/>
        <v>0.008434294544838933</v>
      </c>
      <c r="H32" s="415">
        <v>36473</v>
      </c>
      <c r="I32" s="414">
        <f t="shared" si="1"/>
        <v>0.4383516573903983</v>
      </c>
    </row>
    <row r="33" spans="1:9" s="416" customFormat="1" ht="18" customHeight="1">
      <c r="A33" s="411" t="s">
        <v>134</v>
      </c>
      <c r="B33" s="412">
        <v>8310</v>
      </c>
      <c r="C33" s="413">
        <f t="shared" si="2"/>
        <v>0.007397654649706364</v>
      </c>
      <c r="D33" s="412">
        <v>11325</v>
      </c>
      <c r="E33" s="414">
        <f t="shared" si="0"/>
        <v>-0.26622516556291387</v>
      </c>
      <c r="F33" s="412">
        <v>43142</v>
      </c>
      <c r="G33" s="414">
        <f t="shared" si="3"/>
        <v>0.0069360541212222645</v>
      </c>
      <c r="H33" s="415">
        <v>54232</v>
      </c>
      <c r="I33" s="414">
        <f t="shared" si="1"/>
        <v>-0.20449181295176277</v>
      </c>
    </row>
    <row r="34" spans="1:9" s="416" customFormat="1" ht="18" customHeight="1">
      <c r="A34" s="411" t="s">
        <v>135</v>
      </c>
      <c r="B34" s="412">
        <v>8056</v>
      </c>
      <c r="C34" s="413">
        <f t="shared" si="2"/>
        <v>0.007171541017814015</v>
      </c>
      <c r="D34" s="412">
        <v>7962</v>
      </c>
      <c r="E34" s="414">
        <f t="shared" si="0"/>
        <v>0.011806078874654569</v>
      </c>
      <c r="F34" s="412">
        <v>50145</v>
      </c>
      <c r="G34" s="414">
        <f t="shared" si="3"/>
        <v>0.008061945063017256</v>
      </c>
      <c r="H34" s="415">
        <v>44691</v>
      </c>
      <c r="I34" s="414">
        <f t="shared" si="1"/>
        <v>0.12203799422702555</v>
      </c>
    </row>
    <row r="35" spans="1:9" s="416" customFormat="1" ht="18" customHeight="1">
      <c r="A35" s="411" t="s">
        <v>136</v>
      </c>
      <c r="B35" s="412">
        <v>7251</v>
      </c>
      <c r="C35" s="413">
        <f t="shared" si="2"/>
        <v>0.006454921042722123</v>
      </c>
      <c r="D35" s="412">
        <v>5619</v>
      </c>
      <c r="E35" s="414">
        <f t="shared" si="0"/>
        <v>0.29044313934863863</v>
      </c>
      <c r="F35" s="412">
        <v>40001</v>
      </c>
      <c r="G35" s="414">
        <f t="shared" si="3"/>
        <v>0.006431067194451157</v>
      </c>
      <c r="H35" s="415">
        <v>28727</v>
      </c>
      <c r="I35" s="414">
        <f t="shared" si="1"/>
        <v>0.3924530929091099</v>
      </c>
    </row>
    <row r="36" spans="1:9" s="416" customFormat="1" ht="18" customHeight="1">
      <c r="A36" s="411" t="s">
        <v>137</v>
      </c>
      <c r="B36" s="412">
        <v>6905</v>
      </c>
      <c r="C36" s="413">
        <f t="shared" si="2"/>
        <v>0.006146907985104987</v>
      </c>
      <c r="D36" s="412">
        <v>4153</v>
      </c>
      <c r="E36" s="414">
        <f t="shared" si="0"/>
        <v>0.662653503491452</v>
      </c>
      <c r="F36" s="412">
        <v>32595</v>
      </c>
      <c r="G36" s="414">
        <f t="shared" si="3"/>
        <v>0.005240384870456625</v>
      </c>
      <c r="H36" s="415">
        <v>21102</v>
      </c>
      <c r="I36" s="414">
        <f t="shared" si="1"/>
        <v>0.5446403184532271</v>
      </c>
    </row>
    <row r="37" spans="1:9" s="416" customFormat="1" ht="18" customHeight="1">
      <c r="A37" s="411" t="s">
        <v>138</v>
      </c>
      <c r="B37" s="412">
        <v>6437</v>
      </c>
      <c r="C37" s="413">
        <f t="shared" si="2"/>
        <v>0.005730289167287589</v>
      </c>
      <c r="D37" s="412">
        <v>4649</v>
      </c>
      <c r="E37" s="414">
        <f t="shared" si="0"/>
        <v>0.38459883845988374</v>
      </c>
      <c r="F37" s="412">
        <v>37166</v>
      </c>
      <c r="G37" s="414">
        <f t="shared" si="3"/>
        <v>0.005975276701806747</v>
      </c>
      <c r="H37" s="415">
        <v>27227</v>
      </c>
      <c r="I37" s="414">
        <f t="shared" si="1"/>
        <v>0.3650420538436112</v>
      </c>
    </row>
    <row r="38" spans="1:9" s="416" customFormat="1" ht="18" customHeight="1">
      <c r="A38" s="411" t="s">
        <v>139</v>
      </c>
      <c r="B38" s="412">
        <v>5673</v>
      </c>
      <c r="C38" s="413">
        <f t="shared" si="2"/>
        <v>0.005050167849312178</v>
      </c>
      <c r="D38" s="412">
        <v>5190</v>
      </c>
      <c r="E38" s="414">
        <f t="shared" si="0"/>
        <v>0.09306358381502888</v>
      </c>
      <c r="F38" s="412">
        <v>29656</v>
      </c>
      <c r="G38" s="414">
        <f t="shared" si="3"/>
        <v>0.00476787402111556</v>
      </c>
      <c r="H38" s="415">
        <v>29913</v>
      </c>
      <c r="I38" s="414">
        <f t="shared" si="1"/>
        <v>-0.008591582255206731</v>
      </c>
    </row>
    <row r="39" spans="1:9" s="416" customFormat="1" ht="18" customHeight="1">
      <c r="A39" s="411" t="s">
        <v>140</v>
      </c>
      <c r="B39" s="412">
        <v>5520</v>
      </c>
      <c r="C39" s="413">
        <f t="shared" si="2"/>
        <v>0.00491396554348726</v>
      </c>
      <c r="D39" s="412">
        <v>7291</v>
      </c>
      <c r="E39" s="414">
        <f t="shared" si="0"/>
        <v>-0.2429022082018928</v>
      </c>
      <c r="F39" s="412">
        <v>42790</v>
      </c>
      <c r="G39" s="414">
        <f t="shared" si="3"/>
        <v>0.006879462144710507</v>
      </c>
      <c r="H39" s="415">
        <v>37916</v>
      </c>
      <c r="I39" s="414">
        <f t="shared" si="1"/>
        <v>0.1285473151176284</v>
      </c>
    </row>
    <row r="40" spans="1:9" s="416" customFormat="1" ht="18" customHeight="1">
      <c r="A40" s="411" t="s">
        <v>141</v>
      </c>
      <c r="B40" s="412">
        <v>4711</v>
      </c>
      <c r="C40" s="413">
        <f t="shared" si="2"/>
        <v>0.004193784723798638</v>
      </c>
      <c r="D40" s="412">
        <v>3617</v>
      </c>
      <c r="E40" s="414">
        <f t="shared" si="0"/>
        <v>0.30246060270942765</v>
      </c>
      <c r="F40" s="412">
        <v>27149</v>
      </c>
      <c r="G40" s="414">
        <f t="shared" si="3"/>
        <v>0.004364816961129833</v>
      </c>
      <c r="H40" s="415">
        <v>21812</v>
      </c>
      <c r="I40" s="414">
        <f t="shared" si="1"/>
        <v>0.24468182651751325</v>
      </c>
    </row>
    <row r="41" spans="1:9" s="416" customFormat="1" ht="18" customHeight="1">
      <c r="A41" s="411" t="s">
        <v>142</v>
      </c>
      <c r="B41" s="412">
        <v>4670</v>
      </c>
      <c r="C41" s="413">
        <f t="shared" si="2"/>
        <v>0.004157286066682156</v>
      </c>
      <c r="D41" s="412">
        <v>3135</v>
      </c>
      <c r="E41" s="414">
        <f t="shared" si="0"/>
        <v>0.4896331738437001</v>
      </c>
      <c r="F41" s="412">
        <v>21380</v>
      </c>
      <c r="G41" s="414">
        <f t="shared" si="3"/>
        <v>0.003437319482447082</v>
      </c>
      <c r="H41" s="415">
        <v>18414</v>
      </c>
      <c r="I41" s="414">
        <f t="shared" si="1"/>
        <v>0.16107309655696755</v>
      </c>
    </row>
    <row r="42" spans="1:9" s="416" customFormat="1" ht="18" customHeight="1">
      <c r="A42" s="411" t="s">
        <v>143</v>
      </c>
      <c r="B42" s="412">
        <v>3866</v>
      </c>
      <c r="C42" s="413">
        <f t="shared" si="2"/>
        <v>0.003441556302739447</v>
      </c>
      <c r="D42" s="412">
        <v>2547</v>
      </c>
      <c r="E42" s="414">
        <f t="shared" si="0"/>
        <v>0.5178641539065567</v>
      </c>
      <c r="F42" s="412">
        <v>22530</v>
      </c>
      <c r="G42" s="414">
        <f t="shared" si="3"/>
        <v>0.003622208042073562</v>
      </c>
      <c r="H42" s="415">
        <v>15036</v>
      </c>
      <c r="I42" s="414">
        <f t="shared" si="1"/>
        <v>0.49840383080606543</v>
      </c>
    </row>
    <row r="43" spans="1:9" s="416" customFormat="1" ht="18" customHeight="1">
      <c r="A43" s="411" t="s">
        <v>144</v>
      </c>
      <c r="B43" s="412">
        <v>2430</v>
      </c>
      <c r="C43" s="413">
        <f t="shared" si="2"/>
        <v>0.0021632130925134134</v>
      </c>
      <c r="D43" s="412">
        <v>2888</v>
      </c>
      <c r="E43" s="414">
        <f t="shared" si="0"/>
        <v>-0.15858725761772852</v>
      </c>
      <c r="F43" s="412">
        <v>18089</v>
      </c>
      <c r="G43" s="414">
        <f t="shared" si="3"/>
        <v>0.0029082166565942594</v>
      </c>
      <c r="H43" s="415">
        <v>17828</v>
      </c>
      <c r="I43" s="414">
        <f t="shared" si="1"/>
        <v>0.014639892304240565</v>
      </c>
    </row>
    <row r="44" spans="1:9" s="416" customFormat="1" ht="18" customHeight="1">
      <c r="A44" s="411" t="s">
        <v>145</v>
      </c>
      <c r="B44" s="412">
        <v>2153</v>
      </c>
      <c r="C44" s="413">
        <f t="shared" si="2"/>
        <v>0.0019166246041898679</v>
      </c>
      <c r="D44" s="412">
        <v>2060</v>
      </c>
      <c r="E44" s="414">
        <f t="shared" si="0"/>
        <v>0.04514563106796121</v>
      </c>
      <c r="F44" s="412">
        <v>13198</v>
      </c>
      <c r="G44" s="414">
        <f t="shared" si="3"/>
        <v>0.0021218775738698122</v>
      </c>
      <c r="H44" s="415">
        <v>12942</v>
      </c>
      <c r="I44" s="414">
        <f t="shared" si="1"/>
        <v>0.019780559418945964</v>
      </c>
    </row>
    <row r="45" spans="1:9" s="416" customFormat="1" ht="18" customHeight="1">
      <c r="A45" s="411" t="s">
        <v>146</v>
      </c>
      <c r="B45" s="412">
        <v>1526</v>
      </c>
      <c r="C45" s="413">
        <f t="shared" si="2"/>
        <v>0.0013584622136524561</v>
      </c>
      <c r="D45" s="412">
        <v>2019</v>
      </c>
      <c r="E45" s="414">
        <f t="shared" si="0"/>
        <v>-0.24418028727092622</v>
      </c>
      <c r="F45" s="412">
        <v>9371</v>
      </c>
      <c r="G45" s="414">
        <f t="shared" si="3"/>
        <v>0.0015066006019649955</v>
      </c>
      <c r="H45" s="415">
        <v>11253</v>
      </c>
      <c r="I45" s="414">
        <f t="shared" si="1"/>
        <v>-0.16724429041144584</v>
      </c>
    </row>
    <row r="46" spans="1:9" s="416" customFormat="1" ht="18" customHeight="1" thickBot="1">
      <c r="A46" s="417" t="s">
        <v>147</v>
      </c>
      <c r="B46" s="418">
        <v>150967</v>
      </c>
      <c r="C46" s="419">
        <f t="shared" si="2"/>
        <v>0.13439250655863064</v>
      </c>
      <c r="D46" s="418">
        <v>115318</v>
      </c>
      <c r="E46" s="420">
        <f t="shared" si="0"/>
        <v>0.30913647479144624</v>
      </c>
      <c r="F46" s="418">
        <v>852279</v>
      </c>
      <c r="G46" s="420">
        <f t="shared" si="3"/>
        <v>0.13702316235643203</v>
      </c>
      <c r="H46" s="421">
        <v>663863</v>
      </c>
      <c r="I46" s="420">
        <f t="shared" si="1"/>
        <v>0.2838175948953323</v>
      </c>
    </row>
    <row r="47" ht="13.5">
      <c r="A47" s="422" t="s">
        <v>148</v>
      </c>
    </row>
    <row r="48" ht="9.75" customHeight="1">
      <c r="A48" s="282"/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I3:I5 E3:E5">
    <cfRule type="cellIs" priority="1" dxfId="0" operator="lessThan" stopIfTrue="1">
      <formula>0</formula>
    </cfRule>
  </conditionalFormatting>
  <conditionalFormatting sqref="E6:E46 I6:I4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2"/>
  <sheetViews>
    <sheetView showGridLines="0" zoomScale="95" zoomScaleNormal="95" workbookViewId="0" topLeftCell="A1">
      <selection activeCell="A1" sqref="A1"/>
    </sheetView>
  </sheetViews>
  <sheetFormatPr defaultColWidth="10.8515625" defaultRowHeight="12.75"/>
  <cols>
    <col min="1" max="1" width="17.28125" style="423" customWidth="1"/>
    <col min="2" max="2" width="11.140625" style="423" customWidth="1"/>
    <col min="3" max="3" width="9.57421875" style="424" customWidth="1"/>
    <col min="4" max="4" width="12.00390625" style="423" customWidth="1"/>
    <col min="5" max="5" width="9.57421875" style="424" customWidth="1"/>
    <col min="6" max="6" width="11.140625" style="423" customWidth="1"/>
    <col min="7" max="7" width="10.140625" style="424" customWidth="1"/>
    <col min="8" max="8" width="11.7109375" style="423" customWidth="1"/>
    <col min="9" max="9" width="9.421875" style="424" customWidth="1"/>
    <col min="10" max="16384" width="10.8515625" style="423" customWidth="1"/>
  </cols>
  <sheetData>
    <row r="1" spans="8:9" ht="18.75" thickBot="1">
      <c r="H1" s="249" t="s">
        <v>0</v>
      </c>
      <c r="I1" s="250"/>
    </row>
    <row r="2" ht="4.5" customHeight="1" thickBot="1"/>
    <row r="3" spans="1:9" ht="24.75" customHeight="1" thickBot="1">
      <c r="A3" s="425" t="s">
        <v>149</v>
      </c>
      <c r="B3" s="426"/>
      <c r="C3" s="426"/>
      <c r="D3" s="426"/>
      <c r="E3" s="426"/>
      <c r="F3" s="426"/>
      <c r="G3" s="426"/>
      <c r="H3" s="426"/>
      <c r="I3" s="427"/>
    </row>
    <row r="4" spans="1:9" ht="14.25" thickBot="1">
      <c r="A4" s="428" t="s">
        <v>150</v>
      </c>
      <c r="B4" s="429" t="s">
        <v>39</v>
      </c>
      <c r="C4" s="430"/>
      <c r="D4" s="430"/>
      <c r="E4" s="431"/>
      <c r="F4" s="430" t="s">
        <v>40</v>
      </c>
      <c r="G4" s="430"/>
      <c r="H4" s="430"/>
      <c r="I4" s="431"/>
    </row>
    <row r="5" spans="1:9" s="436" customFormat="1" ht="31.5" customHeight="1" thickBot="1">
      <c r="A5" s="432"/>
      <c r="B5" s="433" t="s">
        <v>41</v>
      </c>
      <c r="C5" s="434" t="s">
        <v>42</v>
      </c>
      <c r="D5" s="433" t="s">
        <v>43</v>
      </c>
      <c r="E5" s="435" t="s">
        <v>44</v>
      </c>
      <c r="F5" s="433" t="s">
        <v>45</v>
      </c>
      <c r="G5" s="434" t="s">
        <v>42</v>
      </c>
      <c r="H5" s="433" t="s">
        <v>46</v>
      </c>
      <c r="I5" s="435" t="s">
        <v>44</v>
      </c>
    </row>
    <row r="6" spans="1:9" s="442" customFormat="1" ht="15" customHeight="1" thickBot="1">
      <c r="A6" s="437" t="s">
        <v>4</v>
      </c>
      <c r="B6" s="438">
        <f>B7+B13+B19+B24+B29+B34+B40+B45+B54+B49</f>
        <v>1123329</v>
      </c>
      <c r="C6" s="439">
        <f aca="true" t="shared" si="0" ref="C6:C40">(B6/$B$6)</f>
        <v>1</v>
      </c>
      <c r="D6" s="440">
        <f>D7+D13+D19+D24+D29+D34+D40+D45+D54+D49</f>
        <v>823588</v>
      </c>
      <c r="E6" s="441">
        <f>(B6/D6-1)</f>
        <v>0.363945322175651</v>
      </c>
      <c r="F6" s="438">
        <f>F7+F13+F19+F24+F29+F34+F40+F45+F54+F49</f>
        <v>6219963</v>
      </c>
      <c r="G6" s="439">
        <f aca="true" t="shared" si="1" ref="G6:G40">(F6/$F$6)</f>
        <v>1</v>
      </c>
      <c r="H6" s="440">
        <f>H7+H13+H19+H24+H29+H34+H40+H45+H54+H49</f>
        <v>4449320</v>
      </c>
      <c r="I6" s="441">
        <f>(F6/H6-1)</f>
        <v>0.3979581149479021</v>
      </c>
    </row>
    <row r="7" spans="1:15" s="449" customFormat="1" ht="15.75" customHeight="1" thickTop="1">
      <c r="A7" s="443" t="s">
        <v>108</v>
      </c>
      <c r="B7" s="444">
        <f>SUM(B8:B12)</f>
        <v>140559</v>
      </c>
      <c r="C7" s="445">
        <f t="shared" si="0"/>
        <v>0.12512718891793945</v>
      </c>
      <c r="D7" s="446">
        <f>SUM(D8:D12)</f>
        <v>104585</v>
      </c>
      <c r="E7" s="447">
        <f>(B7/D7-1)</f>
        <v>0.34396902041401733</v>
      </c>
      <c r="F7" s="444">
        <f>SUM(F8:F12)</f>
        <v>781005</v>
      </c>
      <c r="G7" s="445">
        <f t="shared" si="1"/>
        <v>0.12556425174876443</v>
      </c>
      <c r="H7" s="446">
        <f>SUM(H8:H12)</f>
        <v>523572</v>
      </c>
      <c r="I7" s="448">
        <f>(F7/H7-1)</f>
        <v>0.4916859572322432</v>
      </c>
      <c r="K7" s="450"/>
      <c r="L7" s="451"/>
      <c r="M7" s="450"/>
      <c r="N7" s="450"/>
      <c r="O7" s="450"/>
    </row>
    <row r="8" spans="1:10" ht="15.75" customHeight="1">
      <c r="A8" s="452" t="s">
        <v>50</v>
      </c>
      <c r="B8" s="453">
        <v>81304</v>
      </c>
      <c r="C8" s="454">
        <f t="shared" si="0"/>
        <v>0.07237772727313191</v>
      </c>
      <c r="D8" s="455">
        <v>63590</v>
      </c>
      <c r="E8" s="456">
        <f>IF(ISERROR(B8/D8-1),"         /0",IF(B8/D8&gt;5,"  *  ",(B8/D8-1)))</f>
        <v>0.2785658122346282</v>
      </c>
      <c r="F8" s="453">
        <v>460375</v>
      </c>
      <c r="G8" s="454">
        <f t="shared" si="1"/>
        <v>0.07401571359829633</v>
      </c>
      <c r="H8" s="455">
        <v>361552</v>
      </c>
      <c r="I8" s="456">
        <f>IF(ISERROR(F8/H8-1),"         /0",IF(F8/H8&gt;5,"  *  ",(F8/H8-1)))</f>
        <v>0.27332997743063236</v>
      </c>
      <c r="J8" s="457"/>
    </row>
    <row r="9" spans="1:10" ht="15.75" customHeight="1">
      <c r="A9" s="452" t="s">
        <v>49</v>
      </c>
      <c r="B9" s="453">
        <v>26979</v>
      </c>
      <c r="C9" s="454">
        <f t="shared" si="0"/>
        <v>0.024017006593793983</v>
      </c>
      <c r="D9" s="455">
        <v>12610</v>
      </c>
      <c r="E9" s="456">
        <f aca="true" t="shared" si="2" ref="E9:E61">IF(ISERROR(B9/D9-1),"         /0",IF(B9/D9&gt;5,"  *  ",(B9/D9-1)))</f>
        <v>1.13949246629659</v>
      </c>
      <c r="F9" s="453">
        <v>134061</v>
      </c>
      <c r="G9" s="454">
        <f t="shared" si="1"/>
        <v>0.02155334364529178</v>
      </c>
      <c r="H9" s="455">
        <v>26015</v>
      </c>
      <c r="I9" s="456" t="str">
        <f>IF(ISERROR(F9/H9-1),"         /0",IF(F9/H9&gt;5,"  *  ",(F9/H9-1)))</f>
        <v>  *  </v>
      </c>
      <c r="J9" s="457"/>
    </row>
    <row r="10" spans="1:10" ht="15.75" customHeight="1">
      <c r="A10" s="452" t="s">
        <v>48</v>
      </c>
      <c r="B10" s="453">
        <v>18327</v>
      </c>
      <c r="C10" s="454">
        <f t="shared" si="0"/>
        <v>0.01631489973106721</v>
      </c>
      <c r="D10" s="455">
        <v>20529</v>
      </c>
      <c r="E10" s="456">
        <f t="shared" si="2"/>
        <v>-0.10726289639047204</v>
      </c>
      <c r="F10" s="453">
        <v>103180</v>
      </c>
      <c r="G10" s="454">
        <f t="shared" si="1"/>
        <v>0.016588523115008885</v>
      </c>
      <c r="H10" s="455">
        <v>89049</v>
      </c>
      <c r="I10" s="456">
        <f>IF(ISERROR(F10/H10-1),"         /0",IF(F10/H10&gt;5,"  *  ",(F10/H10-1)))</f>
        <v>0.15868791339599553</v>
      </c>
      <c r="J10" s="457"/>
    </row>
    <row r="11" spans="1:10" ht="15.75" customHeight="1">
      <c r="A11" s="452" t="s">
        <v>52</v>
      </c>
      <c r="B11" s="453">
        <v>13949</v>
      </c>
      <c r="C11" s="454">
        <f t="shared" si="0"/>
        <v>0.012417555319946339</v>
      </c>
      <c r="D11" s="455">
        <v>7856</v>
      </c>
      <c r="E11" s="456">
        <f t="shared" si="2"/>
        <v>0.7755855397148677</v>
      </c>
      <c r="F11" s="453">
        <v>83151</v>
      </c>
      <c r="G11" s="454">
        <f t="shared" si="1"/>
        <v>0.01336840749695778</v>
      </c>
      <c r="H11" s="455">
        <v>46929</v>
      </c>
      <c r="I11" s="456">
        <f>IF(ISERROR(F11/H11-1),"         /0",IF(F11/H11&gt;5,"  *  ",(F11/H11-1)))</f>
        <v>0.7718468324490186</v>
      </c>
      <c r="J11" s="457"/>
    </row>
    <row r="12" spans="1:10" ht="15.75" customHeight="1" thickBot="1">
      <c r="A12" s="452" t="s">
        <v>53</v>
      </c>
      <c r="B12" s="453"/>
      <c r="C12" s="454">
        <f t="shared" si="0"/>
        <v>0</v>
      </c>
      <c r="D12" s="455"/>
      <c r="E12" s="456" t="str">
        <f t="shared" si="2"/>
        <v>         /0</v>
      </c>
      <c r="F12" s="453">
        <v>238</v>
      </c>
      <c r="G12" s="454">
        <f t="shared" si="1"/>
        <v>3.826389320965414E-05</v>
      </c>
      <c r="H12" s="455">
        <v>27</v>
      </c>
      <c r="I12" s="456" t="str">
        <f>IF(ISERROR(F12/H12-1),"         /0",IF(F12/H12&gt;5,"  *  ",(F12/H12-1)))</f>
        <v>  *  </v>
      </c>
      <c r="J12" s="457"/>
    </row>
    <row r="13" spans="1:10" s="466" customFormat="1" ht="15.75" customHeight="1">
      <c r="A13" s="458" t="s">
        <v>109</v>
      </c>
      <c r="B13" s="459">
        <f>SUM(B14:B18)</f>
        <v>131533</v>
      </c>
      <c r="C13" s="460">
        <f t="shared" si="0"/>
        <v>0.11709214308541843</v>
      </c>
      <c r="D13" s="461">
        <f>SUM(D14:D18)</f>
        <v>103755</v>
      </c>
      <c r="E13" s="462">
        <f>(B13/D13-1)</f>
        <v>0.2677268565370343</v>
      </c>
      <c r="F13" s="463">
        <f>SUM(F14:F18)</f>
        <v>729243</v>
      </c>
      <c r="G13" s="462">
        <f t="shared" si="1"/>
        <v>0.11724233729364628</v>
      </c>
      <c r="H13" s="461">
        <f>SUM(H14:H18)</f>
        <v>554141</v>
      </c>
      <c r="I13" s="464">
        <f>(F13/H13-1)</f>
        <v>0.3159881690761015</v>
      </c>
      <c r="J13" s="465"/>
    </row>
    <row r="14" spans="1:10" ht="15.75" customHeight="1">
      <c r="A14" s="452" t="s">
        <v>50</v>
      </c>
      <c r="B14" s="467">
        <v>71875</v>
      </c>
      <c r="C14" s="454">
        <f t="shared" si="0"/>
        <v>0.06398392634749037</v>
      </c>
      <c r="D14" s="468">
        <v>53094</v>
      </c>
      <c r="E14" s="456">
        <f t="shared" si="2"/>
        <v>0.3537311183937921</v>
      </c>
      <c r="F14" s="469">
        <v>408391</v>
      </c>
      <c r="G14" s="454">
        <f t="shared" si="1"/>
        <v>0.06565810761253725</v>
      </c>
      <c r="H14" s="468">
        <v>299769</v>
      </c>
      <c r="I14" s="456">
        <f>IF(ISERROR(F14/H14-1),"         /0",IF(F14/H14&gt;5,"  *  ",(F14/H14-1)))</f>
        <v>0.36235234463870514</v>
      </c>
      <c r="J14" s="457"/>
    </row>
    <row r="15" spans="1:10" ht="15.75" customHeight="1">
      <c r="A15" s="452" t="s">
        <v>49</v>
      </c>
      <c r="B15" s="467">
        <v>25639</v>
      </c>
      <c r="C15" s="454">
        <f t="shared" si="0"/>
        <v>0.022824123653889465</v>
      </c>
      <c r="D15" s="468">
        <v>15026</v>
      </c>
      <c r="E15" s="456">
        <f t="shared" si="2"/>
        <v>0.7063090642885665</v>
      </c>
      <c r="F15" s="469">
        <v>117705</v>
      </c>
      <c r="G15" s="454">
        <f t="shared" si="1"/>
        <v>0.0189237460094216</v>
      </c>
      <c r="H15" s="468">
        <v>53016</v>
      </c>
      <c r="I15" s="456">
        <f>IF(ISERROR(F15/H15-1),"         /0",IF(F15/H15&gt;5,"  *  ",(F15/H15-1)))</f>
        <v>1.2201788139429608</v>
      </c>
      <c r="J15" s="457"/>
    </row>
    <row r="16" spans="1:10" ht="15.75" customHeight="1">
      <c r="A16" s="452" t="s">
        <v>52</v>
      </c>
      <c r="B16" s="467">
        <v>17520</v>
      </c>
      <c r="C16" s="454">
        <f t="shared" si="0"/>
        <v>0.015596499333676956</v>
      </c>
      <c r="D16" s="468">
        <v>19463</v>
      </c>
      <c r="E16" s="456">
        <f t="shared" si="2"/>
        <v>-0.09983044751579917</v>
      </c>
      <c r="F16" s="469">
        <v>106485</v>
      </c>
      <c r="G16" s="454">
        <f t="shared" si="1"/>
        <v>0.01711987675810933</v>
      </c>
      <c r="H16" s="468">
        <v>112518</v>
      </c>
      <c r="I16" s="456">
        <f>IF(ISERROR(F16/H16-1),"         /0",IF(F16/H16&gt;5,"  *  ",(F16/H16-1)))</f>
        <v>-0.053618087772623</v>
      </c>
      <c r="J16" s="457"/>
    </row>
    <row r="17" spans="1:10" ht="15.75" customHeight="1">
      <c r="A17" s="452" t="s">
        <v>48</v>
      </c>
      <c r="B17" s="467">
        <v>15347</v>
      </c>
      <c r="C17" s="454">
        <f t="shared" si="0"/>
        <v>0.013662070506503438</v>
      </c>
      <c r="D17" s="468">
        <v>16172</v>
      </c>
      <c r="E17" s="456">
        <f t="shared" si="2"/>
        <v>-0.0510140984417512</v>
      </c>
      <c r="F17" s="469">
        <v>95402</v>
      </c>
      <c r="G17" s="454">
        <f t="shared" si="1"/>
        <v>0.015338033361291699</v>
      </c>
      <c r="H17" s="468">
        <v>88822</v>
      </c>
      <c r="I17" s="456">
        <f>IF(ISERROR(F17/H17-1),"         /0",IF(F17/H17&gt;5,"  *  ",(F17/H17-1)))</f>
        <v>0.0740807457611854</v>
      </c>
      <c r="J17" s="457"/>
    </row>
    <row r="18" spans="1:10" ht="15.75" customHeight="1" thickBot="1">
      <c r="A18" s="452" t="s">
        <v>53</v>
      </c>
      <c r="B18" s="467">
        <v>1152</v>
      </c>
      <c r="C18" s="454">
        <f t="shared" si="0"/>
        <v>0.0010255232438582107</v>
      </c>
      <c r="D18" s="468"/>
      <c r="E18" s="456" t="str">
        <f t="shared" si="2"/>
        <v>         /0</v>
      </c>
      <c r="F18" s="469">
        <v>1260</v>
      </c>
      <c r="G18" s="454">
        <f t="shared" si="1"/>
        <v>0.00020257355228640427</v>
      </c>
      <c r="H18" s="468">
        <v>16</v>
      </c>
      <c r="I18" s="456" t="str">
        <f>IF(ISERROR(F18/H18-1),"         /0",IF(F18/H18&gt;5,"  *  ",(F18/H18-1)))</f>
        <v>  *  </v>
      </c>
      <c r="J18" s="457"/>
    </row>
    <row r="19" spans="1:10" s="466" customFormat="1" ht="15.75" customHeight="1">
      <c r="A19" s="458" t="s">
        <v>110</v>
      </c>
      <c r="B19" s="459">
        <f>SUM(B20:B23)</f>
        <v>89584</v>
      </c>
      <c r="C19" s="460">
        <f t="shared" si="0"/>
        <v>0.07974867558836281</v>
      </c>
      <c r="D19" s="461">
        <f>SUM(D20:D23)</f>
        <v>68582</v>
      </c>
      <c r="E19" s="462">
        <f>(B19/D19-1)</f>
        <v>0.30623195590679764</v>
      </c>
      <c r="F19" s="463">
        <f>SUM(F20:F23)</f>
        <v>508521</v>
      </c>
      <c r="G19" s="460">
        <f t="shared" si="1"/>
        <v>0.0817562741128846</v>
      </c>
      <c r="H19" s="461">
        <f>SUM(H20:H23)</f>
        <v>349910</v>
      </c>
      <c r="I19" s="464">
        <f>(F19/H19-1)</f>
        <v>0.45329084621759885</v>
      </c>
      <c r="J19" s="465"/>
    </row>
    <row r="20" spans="1:10" ht="15.75" customHeight="1">
      <c r="A20" s="470" t="s">
        <v>50</v>
      </c>
      <c r="B20" s="467">
        <v>37124</v>
      </c>
      <c r="C20" s="454">
        <f t="shared" si="0"/>
        <v>0.03304819870225019</v>
      </c>
      <c r="D20" s="468">
        <v>22029</v>
      </c>
      <c r="E20" s="456">
        <f t="shared" si="2"/>
        <v>0.6852331018203277</v>
      </c>
      <c r="F20" s="469">
        <v>212599</v>
      </c>
      <c r="G20" s="454">
        <f t="shared" si="1"/>
        <v>0.03418010685915656</v>
      </c>
      <c r="H20" s="468">
        <v>145752</v>
      </c>
      <c r="I20" s="456">
        <f>IF(ISERROR(F20/H20-1),"         /0",IF(F20/H20&gt;5,"  *  ",(F20/H20-1)))</f>
        <v>0.458635215983314</v>
      </c>
      <c r="J20" s="457"/>
    </row>
    <row r="21" spans="1:10" ht="15.75" customHeight="1">
      <c r="A21" s="452" t="s">
        <v>49</v>
      </c>
      <c r="B21" s="467">
        <v>21560</v>
      </c>
      <c r="C21" s="454">
        <f t="shared" si="0"/>
        <v>0.019192952376374153</v>
      </c>
      <c r="D21" s="468">
        <v>12707</v>
      </c>
      <c r="E21" s="456">
        <f t="shared" si="2"/>
        <v>0.696702604863461</v>
      </c>
      <c r="F21" s="469">
        <v>120538</v>
      </c>
      <c r="G21" s="454">
        <f t="shared" si="1"/>
        <v>0.019379214956744918</v>
      </c>
      <c r="H21" s="468">
        <v>20911</v>
      </c>
      <c r="I21" s="456" t="str">
        <f>IF(ISERROR(F21/H21-1),"         /0",IF(F21/H21&gt;5,"  *  ",(F21/H21-1)))</f>
        <v>  *  </v>
      </c>
      <c r="J21" s="457"/>
    </row>
    <row r="22" spans="1:10" ht="15.75" customHeight="1">
      <c r="A22" s="452" t="s">
        <v>48</v>
      </c>
      <c r="B22" s="467">
        <v>17302</v>
      </c>
      <c r="C22" s="454">
        <f t="shared" si="0"/>
        <v>0.015402433303155175</v>
      </c>
      <c r="D22" s="468">
        <v>15463</v>
      </c>
      <c r="E22" s="456">
        <f t="shared" si="2"/>
        <v>0.11892905645734975</v>
      </c>
      <c r="F22" s="469">
        <v>96320</v>
      </c>
      <c r="G22" s="454">
        <f t="shared" si="1"/>
        <v>0.015485622663671794</v>
      </c>
      <c r="H22" s="468">
        <v>75867</v>
      </c>
      <c r="I22" s="456">
        <f>IF(ISERROR(F22/H22-1),"         /0",IF(F22/H22&gt;5,"  *  ",(F22/H22-1)))</f>
        <v>0.2695902039094731</v>
      </c>
      <c r="J22" s="457"/>
    </row>
    <row r="23" spans="1:10" ht="15.75" customHeight="1" thickBot="1">
      <c r="A23" s="470" t="s">
        <v>52</v>
      </c>
      <c r="B23" s="467">
        <v>13598</v>
      </c>
      <c r="C23" s="454">
        <f t="shared" si="0"/>
        <v>0.012105091206583289</v>
      </c>
      <c r="D23" s="468">
        <v>18383</v>
      </c>
      <c r="E23" s="456">
        <f t="shared" si="2"/>
        <v>-0.2602948376217157</v>
      </c>
      <c r="F23" s="469">
        <v>79064</v>
      </c>
      <c r="G23" s="454">
        <f t="shared" si="1"/>
        <v>0.012711329633311324</v>
      </c>
      <c r="H23" s="468">
        <v>107380</v>
      </c>
      <c r="I23" s="456">
        <f>IF(ISERROR(F23/H23-1),"         /0",IF(F23/H23&gt;5,"  *  ",(F23/H23-1)))</f>
        <v>-0.26369901285155517</v>
      </c>
      <c r="J23" s="457"/>
    </row>
    <row r="24" spans="1:10" s="466" customFormat="1" ht="15.75" customHeight="1">
      <c r="A24" s="458" t="s">
        <v>111</v>
      </c>
      <c r="B24" s="463">
        <f>SUM(B25:B28)</f>
        <v>85027</v>
      </c>
      <c r="C24" s="460">
        <f t="shared" si="0"/>
        <v>0.07569198338153826</v>
      </c>
      <c r="D24" s="461">
        <f>SUM(D25:D28)</f>
        <v>56938</v>
      </c>
      <c r="E24" s="462">
        <f>(B24/D24-1)</f>
        <v>0.493326073975201</v>
      </c>
      <c r="F24" s="463">
        <f>SUM(F25:F28)</f>
        <v>457639</v>
      </c>
      <c r="G24" s="460">
        <f t="shared" si="1"/>
        <v>0.07357583959904584</v>
      </c>
      <c r="H24" s="461">
        <f>SUM(H25:H28)</f>
        <v>283929</v>
      </c>
      <c r="I24" s="464">
        <f>(F24/H24-1)</f>
        <v>0.6118078815478518</v>
      </c>
      <c r="J24" s="465"/>
    </row>
    <row r="25" spans="1:10" ht="15.75" customHeight="1">
      <c r="A25" s="452" t="s">
        <v>50</v>
      </c>
      <c r="B25" s="469">
        <v>31311</v>
      </c>
      <c r="C25" s="454">
        <f t="shared" si="0"/>
        <v>0.02787340129205246</v>
      </c>
      <c r="D25" s="468">
        <v>22874</v>
      </c>
      <c r="E25" s="456">
        <f t="shared" si="2"/>
        <v>0.3688467255399144</v>
      </c>
      <c r="F25" s="469">
        <v>177422</v>
      </c>
      <c r="G25" s="454">
        <f t="shared" si="1"/>
        <v>0.028524606979173348</v>
      </c>
      <c r="H25" s="468">
        <v>148890</v>
      </c>
      <c r="I25" s="456">
        <f>IF(ISERROR(F25/H25-1),"         /0",IF(F25/H25&gt;5,"  *  ",(F25/H25-1)))</f>
        <v>0.1916314057357782</v>
      </c>
      <c r="J25" s="457"/>
    </row>
    <row r="26" spans="1:10" ht="15.75" customHeight="1">
      <c r="A26" s="452" t="s">
        <v>49</v>
      </c>
      <c r="B26" s="469">
        <v>21621</v>
      </c>
      <c r="C26" s="454">
        <f t="shared" si="0"/>
        <v>0.019247255256474284</v>
      </c>
      <c r="D26" s="468">
        <v>9291</v>
      </c>
      <c r="E26" s="456">
        <f t="shared" si="2"/>
        <v>1.3270907329673878</v>
      </c>
      <c r="F26" s="469">
        <v>104152</v>
      </c>
      <c r="G26" s="454">
        <f t="shared" si="1"/>
        <v>0.016744794141058394</v>
      </c>
      <c r="H26" s="468">
        <v>10113</v>
      </c>
      <c r="I26" s="456" t="str">
        <f>IF(ISERROR(F26/H26-1),"         /0",IF(F26/H26&gt;5,"  *  ",(F26/H26-1)))</f>
        <v>  *  </v>
      </c>
      <c r="J26" s="457"/>
    </row>
    <row r="27" spans="1:10" ht="15.75" customHeight="1">
      <c r="A27" s="452" t="s">
        <v>52</v>
      </c>
      <c r="B27" s="469">
        <v>16206</v>
      </c>
      <c r="C27" s="454">
        <f t="shared" si="0"/>
        <v>0.014426761883651183</v>
      </c>
      <c r="D27" s="468">
        <v>12808</v>
      </c>
      <c r="E27" s="456">
        <f t="shared" si="2"/>
        <v>0.26530293566520924</v>
      </c>
      <c r="F27" s="469">
        <v>94498</v>
      </c>
      <c r="G27" s="454">
        <f t="shared" si="1"/>
        <v>0.015192694876159232</v>
      </c>
      <c r="H27" s="468">
        <v>63843</v>
      </c>
      <c r="I27" s="456">
        <f>IF(ISERROR(F27/H27-1),"         /0",IF(F27/H27&gt;5,"  *  ",(F27/H27-1)))</f>
        <v>0.4801622730761399</v>
      </c>
      <c r="J27" s="457"/>
    </row>
    <row r="28" spans="1:10" ht="15.75" customHeight="1" thickBot="1">
      <c r="A28" s="452" t="s">
        <v>48</v>
      </c>
      <c r="B28" s="469">
        <v>15889</v>
      </c>
      <c r="C28" s="454">
        <f t="shared" si="0"/>
        <v>0.014144564949360339</v>
      </c>
      <c r="D28" s="468">
        <v>11965</v>
      </c>
      <c r="E28" s="456">
        <f t="shared" si="2"/>
        <v>0.3279565399080653</v>
      </c>
      <c r="F28" s="469">
        <v>81567</v>
      </c>
      <c r="G28" s="454">
        <f t="shared" si="1"/>
        <v>0.013113743602654871</v>
      </c>
      <c r="H28" s="468">
        <v>61083</v>
      </c>
      <c r="I28" s="456">
        <f>IF(ISERROR(F28/H28-1),"         /0",IF(F28/H28&gt;5,"  *  ",(F28/H28-1)))</f>
        <v>0.3353469868866952</v>
      </c>
      <c r="J28" s="457"/>
    </row>
    <row r="29" spans="1:10" s="466" customFormat="1" ht="15.75" customHeight="1">
      <c r="A29" s="458" t="s">
        <v>115</v>
      </c>
      <c r="B29" s="463">
        <f>SUM(B30:B33)</f>
        <v>35056</v>
      </c>
      <c r="C29" s="460">
        <f t="shared" si="0"/>
        <v>0.03120724204574083</v>
      </c>
      <c r="D29" s="461">
        <f>SUM(D30:D33)</f>
        <v>29870</v>
      </c>
      <c r="E29" s="462">
        <f>(B29/D29-1)</f>
        <v>0.17361901573485095</v>
      </c>
      <c r="F29" s="463">
        <f>SUM(F30:F33)</f>
        <v>189765</v>
      </c>
      <c r="G29" s="460">
        <f t="shared" si="1"/>
        <v>0.030509023928277385</v>
      </c>
      <c r="H29" s="461">
        <f>SUM(H30:H33)</f>
        <v>151906</v>
      </c>
      <c r="I29" s="464">
        <f>(F29/H29-1)</f>
        <v>0.24922649533263996</v>
      </c>
      <c r="J29" s="465"/>
    </row>
    <row r="30" spans="1:10" ht="15.75" customHeight="1">
      <c r="A30" s="452" t="s">
        <v>52</v>
      </c>
      <c r="B30" s="469">
        <v>20481</v>
      </c>
      <c r="C30" s="454">
        <f t="shared" si="0"/>
        <v>0.018232414546406263</v>
      </c>
      <c r="D30" s="468">
        <v>15690</v>
      </c>
      <c r="E30" s="456">
        <f t="shared" si="2"/>
        <v>0.30535372848948383</v>
      </c>
      <c r="F30" s="469">
        <v>110553</v>
      </c>
      <c r="G30" s="454">
        <f t="shared" si="1"/>
        <v>0.01777389994120544</v>
      </c>
      <c r="H30" s="468">
        <v>80216</v>
      </c>
      <c r="I30" s="456">
        <f>IF(ISERROR(F30/H30-1),"         /0",IF(F30/H30&gt;5,"  *  ",(F30/H30-1)))</f>
        <v>0.378191383265184</v>
      </c>
      <c r="J30" s="457"/>
    </row>
    <row r="31" spans="1:10" ht="15.75" customHeight="1">
      <c r="A31" s="452" t="s">
        <v>50</v>
      </c>
      <c r="B31" s="469">
        <v>9183</v>
      </c>
      <c r="C31" s="454">
        <f t="shared" si="0"/>
        <v>0.008174808982942663</v>
      </c>
      <c r="D31" s="468">
        <v>11134</v>
      </c>
      <c r="E31" s="456">
        <f t="shared" si="2"/>
        <v>-0.1752290282019041</v>
      </c>
      <c r="F31" s="469">
        <v>54024</v>
      </c>
      <c r="G31" s="454">
        <f t="shared" si="1"/>
        <v>0.0086855822132704</v>
      </c>
      <c r="H31" s="468">
        <v>57337</v>
      </c>
      <c r="I31" s="456">
        <f>IF(ISERROR(F31/H31-1),"         /0",IF(F31/H31&gt;5,"  *  ",(F31/H31-1)))</f>
        <v>-0.05778118841236901</v>
      </c>
      <c r="J31" s="457"/>
    </row>
    <row r="32" spans="1:10" ht="15.75" customHeight="1">
      <c r="A32" s="452" t="s">
        <v>49</v>
      </c>
      <c r="B32" s="469">
        <v>5392</v>
      </c>
      <c r="C32" s="454">
        <f t="shared" si="0"/>
        <v>0.004800018516391903</v>
      </c>
      <c r="D32" s="468">
        <v>2801</v>
      </c>
      <c r="E32" s="456">
        <f t="shared" si="2"/>
        <v>0.9250267761513744</v>
      </c>
      <c r="F32" s="469">
        <v>24948</v>
      </c>
      <c r="G32" s="454">
        <f t="shared" si="1"/>
        <v>0.004010956335270805</v>
      </c>
      <c r="H32" s="468">
        <v>11621</v>
      </c>
      <c r="I32" s="456">
        <f>IF(ISERROR(F32/H32-1),"         /0",IF(F32/H32&gt;5,"  *  ",(F32/H32-1)))</f>
        <v>1.1468032011014544</v>
      </c>
      <c r="J32" s="457"/>
    </row>
    <row r="33" spans="1:10" ht="15.75" customHeight="1" thickBot="1">
      <c r="A33" s="452" t="s">
        <v>65</v>
      </c>
      <c r="B33" s="469">
        <v>0</v>
      </c>
      <c r="C33" s="454">
        <f t="shared" si="0"/>
        <v>0</v>
      </c>
      <c r="D33" s="468">
        <v>245</v>
      </c>
      <c r="E33" s="456">
        <f t="shared" si="2"/>
        <v>-1</v>
      </c>
      <c r="F33" s="469">
        <v>240</v>
      </c>
      <c r="G33" s="454">
        <f t="shared" si="1"/>
        <v>3.858543853074367E-05</v>
      </c>
      <c r="H33" s="468">
        <v>2732</v>
      </c>
      <c r="I33" s="456">
        <f>IF(ISERROR(F33/H33-1),"         /0",IF(F33/H33&gt;5,"  *  ",(F33/H33-1)))</f>
        <v>-0.9121522693997072</v>
      </c>
      <c r="J33" s="457"/>
    </row>
    <row r="34" spans="1:10" s="466" customFormat="1" ht="15.75" customHeight="1">
      <c r="A34" s="458" t="s">
        <v>112</v>
      </c>
      <c r="B34" s="463">
        <f>SUM(B35:B39)</f>
        <v>63062</v>
      </c>
      <c r="C34" s="460">
        <f t="shared" si="0"/>
        <v>0.05613849548974521</v>
      </c>
      <c r="D34" s="461">
        <f>SUM(D35:D39)</f>
        <v>30040</v>
      </c>
      <c r="E34" s="462">
        <f>(B34/D34-1)</f>
        <v>1.0992676431424768</v>
      </c>
      <c r="F34" s="463">
        <f>SUM(F35:F39)</f>
        <v>336013</v>
      </c>
      <c r="G34" s="460">
        <f t="shared" si="1"/>
        <v>0.05402170398762822</v>
      </c>
      <c r="H34" s="461">
        <f>SUM(H35:H39)</f>
        <v>173063</v>
      </c>
      <c r="I34" s="464">
        <f>(F34/H34-1)</f>
        <v>0.9415646325326614</v>
      </c>
      <c r="J34" s="465"/>
    </row>
    <row r="35" spans="1:10" ht="15.75" customHeight="1">
      <c r="A35" s="452" t="s">
        <v>52</v>
      </c>
      <c r="B35" s="469">
        <v>22672</v>
      </c>
      <c r="C35" s="454">
        <f t="shared" si="0"/>
        <v>0.020182867174265064</v>
      </c>
      <c r="D35" s="468">
        <v>18357</v>
      </c>
      <c r="E35" s="456">
        <f t="shared" si="2"/>
        <v>0.23506019502097297</v>
      </c>
      <c r="F35" s="469">
        <v>124770</v>
      </c>
      <c r="G35" s="454">
        <f t="shared" si="1"/>
        <v>0.020059604856170365</v>
      </c>
      <c r="H35" s="468">
        <v>107162</v>
      </c>
      <c r="I35" s="456">
        <f>IF(ISERROR(F35/H35-1),"         /0",IF(F35/H35&gt;5,"  *  ",(F35/H35-1)))</f>
        <v>0.1643119762602414</v>
      </c>
      <c r="J35" s="457"/>
    </row>
    <row r="36" spans="1:10" ht="15.75" customHeight="1">
      <c r="A36" s="452" t="s">
        <v>49</v>
      </c>
      <c r="B36" s="469">
        <v>15280</v>
      </c>
      <c r="C36" s="454">
        <f t="shared" si="0"/>
        <v>0.013602426359508212</v>
      </c>
      <c r="D36" s="468">
        <v>295</v>
      </c>
      <c r="E36" s="456" t="str">
        <f>IF(ISERROR(B36/D36-1),"         /0",IF(B36/D36&gt;5,"  *  ",(B36/D36-1)))</f>
        <v>  *  </v>
      </c>
      <c r="F36" s="469">
        <v>77084</v>
      </c>
      <c r="G36" s="454">
        <f t="shared" si="1"/>
        <v>0.012392999765432688</v>
      </c>
      <c r="H36" s="468">
        <v>793</v>
      </c>
      <c r="I36" s="456" t="str">
        <f>IF(ISERROR(F36/H36-1),"         /0",IF(F36/H36&gt;5,"  *  ",(F36/H36-1)))</f>
        <v>  *  </v>
      </c>
      <c r="J36" s="457"/>
    </row>
    <row r="37" spans="1:10" ht="15.75" customHeight="1">
      <c r="A37" s="452" t="s">
        <v>50</v>
      </c>
      <c r="B37" s="469">
        <v>14594</v>
      </c>
      <c r="C37" s="454">
        <f t="shared" si="0"/>
        <v>0.012991741511169034</v>
      </c>
      <c r="D37" s="468">
        <v>4729</v>
      </c>
      <c r="E37" s="456">
        <f t="shared" si="2"/>
        <v>2.0860647071262424</v>
      </c>
      <c r="F37" s="469">
        <v>74263</v>
      </c>
      <c r="G37" s="454">
        <f t="shared" si="1"/>
        <v>0.011939460090035905</v>
      </c>
      <c r="H37" s="468">
        <v>26751</v>
      </c>
      <c r="I37" s="456">
        <f>IF(ISERROR(F37/H37-1),"         /0",IF(F37/H37&gt;5,"  *  ",(F37/H37-1)))</f>
        <v>1.7760831370789876</v>
      </c>
      <c r="J37" s="457"/>
    </row>
    <row r="38" spans="1:10" ht="15.75" customHeight="1">
      <c r="A38" s="452" t="s">
        <v>48</v>
      </c>
      <c r="B38" s="469">
        <v>10516</v>
      </c>
      <c r="C38" s="454">
        <f t="shared" si="0"/>
        <v>0.009361460444802903</v>
      </c>
      <c r="D38" s="468">
        <v>6659</v>
      </c>
      <c r="E38" s="456">
        <f t="shared" si="2"/>
        <v>0.5792160985132904</v>
      </c>
      <c r="F38" s="469">
        <v>59726</v>
      </c>
      <c r="G38" s="454">
        <f t="shared" si="1"/>
        <v>0.009602307923696653</v>
      </c>
      <c r="H38" s="468">
        <v>38357</v>
      </c>
      <c r="I38" s="456">
        <f>IF(ISERROR(F38/H38-1),"         /0",IF(F38/H38&gt;5,"  *  ",(F38/H38-1)))</f>
        <v>0.557108220142347</v>
      </c>
      <c r="J38" s="457"/>
    </row>
    <row r="39" spans="1:10" ht="15.75" customHeight="1" thickBot="1">
      <c r="A39" s="452" t="s">
        <v>53</v>
      </c>
      <c r="B39" s="469"/>
      <c r="C39" s="454">
        <f t="shared" si="0"/>
        <v>0</v>
      </c>
      <c r="D39" s="468"/>
      <c r="E39" s="456" t="str">
        <f t="shared" si="2"/>
        <v>         /0</v>
      </c>
      <c r="F39" s="469">
        <v>170</v>
      </c>
      <c r="G39" s="454">
        <f t="shared" si="1"/>
        <v>2.73313522926101E-05</v>
      </c>
      <c r="H39" s="468"/>
      <c r="I39" s="456" t="str">
        <f>IF(ISERROR(F39/H39-1),"         /0",IF(F39/H39&gt;5,"  *  ",(F39/H39-1)))</f>
        <v>         /0</v>
      </c>
      <c r="J39" s="457"/>
    </row>
    <row r="40" spans="1:10" s="466" customFormat="1" ht="15.75" customHeight="1">
      <c r="A40" s="458" t="s">
        <v>114</v>
      </c>
      <c r="B40" s="463">
        <f>SUM(B41:B44)</f>
        <v>45094</v>
      </c>
      <c r="C40" s="460">
        <f t="shared" si="0"/>
        <v>0.04014318156123451</v>
      </c>
      <c r="D40" s="461">
        <f>SUM(D41:D44)</f>
        <v>19503</v>
      </c>
      <c r="E40" s="462">
        <f>(B40/D40-1)</f>
        <v>1.3121571040352764</v>
      </c>
      <c r="F40" s="463">
        <f>SUM(F41:F44)</f>
        <v>234456</v>
      </c>
      <c r="G40" s="460">
        <f t="shared" si="1"/>
        <v>0.037694114900683494</v>
      </c>
      <c r="H40" s="461">
        <f>SUM(H41:H44)</f>
        <v>121247</v>
      </c>
      <c r="I40" s="464">
        <f>(F40/H40-1)</f>
        <v>0.9337055762204425</v>
      </c>
      <c r="J40" s="465"/>
    </row>
    <row r="41" spans="1:10" ht="15.75" customHeight="1">
      <c r="A41" s="452" t="s">
        <v>50</v>
      </c>
      <c r="B41" s="469">
        <v>13341</v>
      </c>
      <c r="C41" s="454">
        <f aca="true" t="shared" si="3" ref="C41:C61">(B41/$B$6)</f>
        <v>0.011876306941243394</v>
      </c>
      <c r="D41" s="468">
        <v>7379</v>
      </c>
      <c r="E41" s="456">
        <f t="shared" si="2"/>
        <v>0.8079685594253965</v>
      </c>
      <c r="F41" s="469">
        <v>65432</v>
      </c>
      <c r="G41" s="454">
        <f aca="true" t="shared" si="4" ref="G41:G61">(F41/$F$6)</f>
        <v>0.010519676724765083</v>
      </c>
      <c r="H41" s="468">
        <v>54583</v>
      </c>
      <c r="I41" s="456">
        <f>IF(ISERROR(F41/H41-1),"         /0",IF(F41/H41&gt;5,"  *  ",(F41/H41-1)))</f>
        <v>0.1987615191543155</v>
      </c>
      <c r="J41" s="457"/>
    </row>
    <row r="42" spans="1:10" ht="15.75" customHeight="1">
      <c r="A42" s="452" t="s">
        <v>52</v>
      </c>
      <c r="B42" s="469">
        <v>11061</v>
      </c>
      <c r="C42" s="454">
        <f t="shared" si="3"/>
        <v>0.009846625521107351</v>
      </c>
      <c r="D42" s="468">
        <v>5574</v>
      </c>
      <c r="E42" s="456">
        <f t="shared" si="2"/>
        <v>0.9843918191603875</v>
      </c>
      <c r="F42" s="469">
        <v>57363</v>
      </c>
      <c r="G42" s="454">
        <f t="shared" si="4"/>
        <v>0.009222402126829371</v>
      </c>
      <c r="H42" s="468">
        <v>29379</v>
      </c>
      <c r="I42" s="456">
        <f>IF(ISERROR(F42/H42-1),"         /0",IF(F42/H42&gt;5,"  *  ",(F42/H42-1)))</f>
        <v>0.952517104053916</v>
      </c>
      <c r="J42" s="457"/>
    </row>
    <row r="43" spans="1:10" ht="15.75" customHeight="1">
      <c r="A43" s="452" t="s">
        <v>48</v>
      </c>
      <c r="B43" s="469">
        <v>10635</v>
      </c>
      <c r="C43" s="454">
        <f t="shared" si="3"/>
        <v>0.009467395571555617</v>
      </c>
      <c r="D43" s="468">
        <v>6102</v>
      </c>
      <c r="E43" s="456">
        <f t="shared" si="2"/>
        <v>0.7428711897738447</v>
      </c>
      <c r="F43" s="469">
        <v>59491</v>
      </c>
      <c r="G43" s="454">
        <f t="shared" si="4"/>
        <v>0.009564526348468633</v>
      </c>
      <c r="H43" s="468">
        <v>36567</v>
      </c>
      <c r="I43" s="456">
        <f>IF(ISERROR(F43/H43-1),"         /0",IF(F43/H43&gt;5,"  *  ",(F43/H43-1)))</f>
        <v>0.6269040391609921</v>
      </c>
      <c r="J43" s="457"/>
    </row>
    <row r="44" spans="1:10" ht="15.75" customHeight="1" thickBot="1">
      <c r="A44" s="452" t="s">
        <v>49</v>
      </c>
      <c r="B44" s="469">
        <v>10057</v>
      </c>
      <c r="C44" s="454">
        <f t="shared" si="3"/>
        <v>0.008952853527328147</v>
      </c>
      <c r="D44" s="468">
        <v>448</v>
      </c>
      <c r="E44" s="456" t="str">
        <f t="shared" si="2"/>
        <v>  *  </v>
      </c>
      <c r="F44" s="469">
        <v>52170</v>
      </c>
      <c r="G44" s="454">
        <f t="shared" si="4"/>
        <v>0.008387509700620405</v>
      </c>
      <c r="H44" s="468">
        <v>718</v>
      </c>
      <c r="I44" s="456" t="str">
        <f>IF(ISERROR(F44/H44-1),"         /0",IF(F44/H44&gt;5,"  *  ",(F44/H44-1)))</f>
        <v>  *  </v>
      </c>
      <c r="J44" s="457"/>
    </row>
    <row r="45" spans="1:10" s="466" customFormat="1" ht="15.75" customHeight="1">
      <c r="A45" s="458" t="s">
        <v>120</v>
      </c>
      <c r="B45" s="463">
        <f>SUM(B46:B48)</f>
        <v>15509</v>
      </c>
      <c r="C45" s="460">
        <f t="shared" si="3"/>
        <v>0.013806284712670999</v>
      </c>
      <c r="D45" s="461">
        <f>SUM(D46:D48)</f>
        <v>11444</v>
      </c>
      <c r="E45" s="462">
        <f>(B45/D45-1)</f>
        <v>0.355207969241524</v>
      </c>
      <c r="F45" s="463">
        <f>SUM(F46:F48)</f>
        <v>85992</v>
      </c>
      <c r="G45" s="460">
        <f t="shared" si="4"/>
        <v>0.013825162625565457</v>
      </c>
      <c r="H45" s="461">
        <f>SUM(H46:H48)</f>
        <v>60723</v>
      </c>
      <c r="I45" s="464">
        <f>(F45/H45-1)</f>
        <v>0.4161355664245838</v>
      </c>
      <c r="J45" s="465"/>
    </row>
    <row r="46" spans="1:10" ht="15.75" customHeight="1">
      <c r="A46" s="470" t="s">
        <v>50</v>
      </c>
      <c r="B46" s="469">
        <v>11822</v>
      </c>
      <c r="C46" s="454">
        <f>(B46/$B$6)</f>
        <v>0.010524076205635214</v>
      </c>
      <c r="D46" s="468">
        <v>8303</v>
      </c>
      <c r="E46" s="456">
        <f t="shared" si="2"/>
        <v>0.4238227146814404</v>
      </c>
      <c r="F46" s="469">
        <v>65363</v>
      </c>
      <c r="G46" s="454">
        <f t="shared" si="4"/>
        <v>0.010508583411187494</v>
      </c>
      <c r="H46" s="468">
        <v>44354</v>
      </c>
      <c r="I46" s="456">
        <f>IF(ISERROR(F46/H46-1),"         /0",IF(F46/H46&gt;5,"  *  ",(F46/H46-1)))</f>
        <v>0.4736664111466835</v>
      </c>
      <c r="J46" s="457"/>
    </row>
    <row r="47" spans="1:10" ht="15.75" customHeight="1">
      <c r="A47" s="470" t="s">
        <v>52</v>
      </c>
      <c r="B47" s="469">
        <v>2752</v>
      </c>
      <c r="C47" s="454">
        <f>(B47/$B$6)</f>
        <v>0.00244986108255017</v>
      </c>
      <c r="D47" s="468">
        <v>2396</v>
      </c>
      <c r="E47" s="456">
        <f t="shared" si="2"/>
        <v>0.14858096828046752</v>
      </c>
      <c r="F47" s="469">
        <v>15912</v>
      </c>
      <c r="G47" s="454">
        <f t="shared" si="4"/>
        <v>0.0025582145745883054</v>
      </c>
      <c r="H47" s="468">
        <v>14198</v>
      </c>
      <c r="I47" s="456">
        <f>IF(ISERROR(F47/H47-1),"         /0",IF(F47/H47&gt;5,"  *  ",(F47/H47-1)))</f>
        <v>0.12072122834202004</v>
      </c>
      <c r="J47" s="457"/>
    </row>
    <row r="48" spans="1:10" ht="15.75" customHeight="1" thickBot="1">
      <c r="A48" s="470" t="s">
        <v>65</v>
      </c>
      <c r="B48" s="469">
        <v>935</v>
      </c>
      <c r="C48" s="454">
        <f>(B48/$B$6)</f>
        <v>0.0008323474244856138</v>
      </c>
      <c r="D48" s="468">
        <v>745</v>
      </c>
      <c r="E48" s="456">
        <f t="shared" si="2"/>
        <v>0.25503355704697994</v>
      </c>
      <c r="F48" s="469">
        <v>4717</v>
      </c>
      <c r="G48" s="454">
        <f t="shared" si="4"/>
        <v>0.0007583646397896579</v>
      </c>
      <c r="H48" s="468">
        <v>2171</v>
      </c>
      <c r="I48" s="456">
        <f>IF(ISERROR(F48/H48-1),"         /0",IF(F48/H48&gt;5,"  *  ",(F48/H48-1)))</f>
        <v>1.17273146015661</v>
      </c>
      <c r="J48" s="457"/>
    </row>
    <row r="49" spans="1:10" ht="15.75" customHeight="1">
      <c r="A49" s="458" t="s">
        <v>116</v>
      </c>
      <c r="B49" s="463">
        <f>SUM(B50:B53)</f>
        <v>32911</v>
      </c>
      <c r="C49" s="460">
        <f t="shared" si="3"/>
        <v>0.029297739130744422</v>
      </c>
      <c r="D49" s="461">
        <f>SUM(D50:D53)</f>
        <v>14852</v>
      </c>
      <c r="E49" s="462">
        <f>(B49/D49-1)</f>
        <v>1.215930514408834</v>
      </c>
      <c r="F49" s="463">
        <f>SUM(F50:F53)</f>
        <v>166364</v>
      </c>
      <c r="G49" s="460">
        <f t="shared" si="4"/>
        <v>0.026746782898869333</v>
      </c>
      <c r="H49" s="461">
        <f>SUM(H50:H53)</f>
        <v>82632</v>
      </c>
      <c r="I49" s="464">
        <f>(F49/H49-1)</f>
        <v>1.0133120340788073</v>
      </c>
      <c r="J49" s="457"/>
    </row>
    <row r="50" spans="1:10" ht="15.75" customHeight="1">
      <c r="A50" s="470" t="s">
        <v>49</v>
      </c>
      <c r="B50" s="469">
        <v>12163</v>
      </c>
      <c r="C50" s="454">
        <f>(B50/$B$6)</f>
        <v>0.010827638207506438</v>
      </c>
      <c r="D50" s="468">
        <v>751</v>
      </c>
      <c r="E50" s="456" t="str">
        <f t="shared" si="2"/>
        <v>  *  </v>
      </c>
      <c r="F50" s="469">
        <v>61594</v>
      </c>
      <c r="G50" s="454">
        <f t="shared" si="4"/>
        <v>0.009902631253594274</v>
      </c>
      <c r="H50" s="468">
        <v>1176</v>
      </c>
      <c r="I50" s="456" t="str">
        <f>IF(ISERROR(F50/H50-1),"         /0",IF(F50/H50&gt;5,"  *  ",(F50/H50-1)))</f>
        <v>  *  </v>
      </c>
      <c r="J50" s="457"/>
    </row>
    <row r="51" spans="1:10" ht="15.75" customHeight="1">
      <c r="A51" s="470" t="s">
        <v>52</v>
      </c>
      <c r="B51" s="469">
        <v>10622</v>
      </c>
      <c r="C51" s="454">
        <f>(B51/$B$6)</f>
        <v>0.009455822826616245</v>
      </c>
      <c r="D51" s="468">
        <v>7274</v>
      </c>
      <c r="E51" s="456">
        <f>IF(ISERROR(B51/D51-1),"         /0",IF(B51/D51&gt;5,"  *  ",(B51/D51-1)))</f>
        <v>0.46026945284575205</v>
      </c>
      <c r="F51" s="469">
        <v>50495</v>
      </c>
      <c r="G51" s="454">
        <f t="shared" si="4"/>
        <v>0.008118215494207924</v>
      </c>
      <c r="H51" s="468">
        <v>43214</v>
      </c>
      <c r="I51" s="456">
        <f>IF(ISERROR(F51/H51-1),"         /0",IF(F51/H51&gt;5,"  *  ",(F51/H51-1)))</f>
        <v>0.1684870643772851</v>
      </c>
      <c r="J51" s="457"/>
    </row>
    <row r="52" spans="1:10" ht="15.75" customHeight="1">
      <c r="A52" s="470" t="s">
        <v>48</v>
      </c>
      <c r="B52" s="469">
        <v>9866</v>
      </c>
      <c r="C52" s="454">
        <f>(B52/$B$6)</f>
        <v>0.008782823197834294</v>
      </c>
      <c r="D52" s="468">
        <v>6827</v>
      </c>
      <c r="E52" s="456">
        <f t="shared" si="2"/>
        <v>0.44514428006445006</v>
      </c>
      <c r="F52" s="469">
        <v>53929</v>
      </c>
      <c r="G52" s="454">
        <f t="shared" si="4"/>
        <v>0.008670308810518649</v>
      </c>
      <c r="H52" s="468">
        <v>38242</v>
      </c>
      <c r="I52" s="456">
        <f>IF(ISERROR(F52/H52-1),"         /0",IF(F52/H52&gt;5,"  *  ",(F52/H52-1)))</f>
        <v>0.41020344124261277</v>
      </c>
      <c r="J52" s="457"/>
    </row>
    <row r="53" spans="1:10" ht="15.75" customHeight="1" thickBot="1">
      <c r="A53" s="470" t="s">
        <v>65</v>
      </c>
      <c r="B53" s="469">
        <v>260</v>
      </c>
      <c r="C53" s="454">
        <f>(B53/$B$6)</f>
        <v>0.0002314548987874434</v>
      </c>
      <c r="D53" s="468">
        <v>0</v>
      </c>
      <c r="E53" s="456" t="str">
        <f t="shared" si="2"/>
        <v>         /0</v>
      </c>
      <c r="F53" s="469">
        <v>346</v>
      </c>
      <c r="G53" s="454">
        <f t="shared" si="4"/>
        <v>5.562734054848879E-05</v>
      </c>
      <c r="H53" s="468">
        <v>0</v>
      </c>
      <c r="I53" s="456" t="str">
        <f>IF(ISERROR(F53/H53-1),"         /0",IF(F53/H53&gt;5,"  *  ",(F53/H53-1)))</f>
        <v>         /0</v>
      </c>
      <c r="J53" s="457"/>
    </row>
    <row r="54" spans="1:10" s="466" customFormat="1" ht="15.75" customHeight="1" thickBot="1">
      <c r="A54" s="471" t="s">
        <v>151</v>
      </c>
      <c r="B54" s="472">
        <f>SUM(B55:B61)</f>
        <v>484994</v>
      </c>
      <c r="C54" s="473">
        <f t="shared" si="3"/>
        <v>0.43174706608660507</v>
      </c>
      <c r="D54" s="474">
        <f>SUM(D55:D61)</f>
        <v>384019</v>
      </c>
      <c r="E54" s="475">
        <f>(B54/D54-1)</f>
        <v>0.2629427189800504</v>
      </c>
      <c r="F54" s="472">
        <f>SUM(F55:F61)</f>
        <v>2730965</v>
      </c>
      <c r="G54" s="473">
        <f t="shared" si="4"/>
        <v>0.43906450890463494</v>
      </c>
      <c r="H54" s="474">
        <f>SUM(H55:H61)</f>
        <v>2148197</v>
      </c>
      <c r="I54" s="475">
        <f>(F54/H54-1)</f>
        <v>0.2712823823885797</v>
      </c>
      <c r="J54" s="465"/>
    </row>
    <row r="55" spans="1:10" ht="15.75" customHeight="1">
      <c r="A55" s="476" t="s">
        <v>50</v>
      </c>
      <c r="B55" s="477">
        <v>133364</v>
      </c>
      <c r="C55" s="478">
        <f t="shared" si="3"/>
        <v>0.11872211969957154</v>
      </c>
      <c r="D55" s="479">
        <v>88554</v>
      </c>
      <c r="E55" s="480">
        <f t="shared" si="2"/>
        <v>0.5060189263048536</v>
      </c>
      <c r="F55" s="477">
        <v>728769</v>
      </c>
      <c r="G55" s="481">
        <f t="shared" si="4"/>
        <v>0.11716613105254806</v>
      </c>
      <c r="H55" s="482">
        <v>514367</v>
      </c>
      <c r="I55" s="480">
        <f aca="true" t="shared" si="5" ref="I55:I61">IF(ISERROR(F55/H55-1),"         /0",IF(F55/H55&gt;5,"  *  ",(F55/H55-1)))</f>
        <v>0.4168268959711645</v>
      </c>
      <c r="J55" s="457"/>
    </row>
    <row r="56" spans="1:10" ht="15.75" customHeight="1">
      <c r="A56" s="452" t="s">
        <v>49</v>
      </c>
      <c r="B56" s="469">
        <v>112551</v>
      </c>
      <c r="C56" s="454">
        <f t="shared" si="3"/>
        <v>0.1001941550516367</v>
      </c>
      <c r="D56" s="468">
        <v>68418</v>
      </c>
      <c r="E56" s="456">
        <f t="shared" si="2"/>
        <v>0.6450495483644656</v>
      </c>
      <c r="F56" s="469">
        <v>641894</v>
      </c>
      <c r="G56" s="483">
        <f t="shared" si="4"/>
        <v>0.10319900616772158</v>
      </c>
      <c r="H56" s="484">
        <v>361319</v>
      </c>
      <c r="I56" s="456">
        <f t="shared" si="5"/>
        <v>0.7765298807978545</v>
      </c>
      <c r="J56" s="457"/>
    </row>
    <row r="57" spans="1:10" ht="15.75" customHeight="1">
      <c r="A57" s="452" t="s">
        <v>48</v>
      </c>
      <c r="B57" s="469">
        <v>73389</v>
      </c>
      <c r="C57" s="454">
        <f t="shared" si="3"/>
        <v>0.06533170602735262</v>
      </c>
      <c r="D57" s="468">
        <v>66668</v>
      </c>
      <c r="E57" s="456">
        <f t="shared" si="2"/>
        <v>0.1008129837403251</v>
      </c>
      <c r="F57" s="469">
        <v>398479</v>
      </c>
      <c r="G57" s="483">
        <f t="shared" si="4"/>
        <v>0.06406452900121754</v>
      </c>
      <c r="H57" s="484">
        <v>359390</v>
      </c>
      <c r="I57" s="456">
        <f t="shared" si="5"/>
        <v>0.10876485155402205</v>
      </c>
      <c r="J57" s="457"/>
    </row>
    <row r="58" spans="1:10" ht="15.75" customHeight="1">
      <c r="A58" s="452" t="s">
        <v>53</v>
      </c>
      <c r="B58" s="469">
        <v>65839</v>
      </c>
      <c r="C58" s="454">
        <f t="shared" si="3"/>
        <v>0.058610611851024945</v>
      </c>
      <c r="D58" s="468">
        <v>71035</v>
      </c>
      <c r="E58" s="456">
        <f t="shared" si="2"/>
        <v>-0.0731470401914549</v>
      </c>
      <c r="F58" s="469">
        <v>405774</v>
      </c>
      <c r="G58" s="483">
        <f t="shared" si="4"/>
        <v>0.0652373655598916</v>
      </c>
      <c r="H58" s="484">
        <v>414034</v>
      </c>
      <c r="I58" s="456">
        <f t="shared" si="5"/>
        <v>-0.019950052411154662</v>
      </c>
      <c r="J58" s="457"/>
    </row>
    <row r="59" spans="1:10" ht="15.75" customHeight="1">
      <c r="A59" s="452" t="s">
        <v>52</v>
      </c>
      <c r="B59" s="469">
        <v>55792</v>
      </c>
      <c r="C59" s="454">
        <f t="shared" si="3"/>
        <v>0.04966666043518862</v>
      </c>
      <c r="D59" s="468">
        <v>53068</v>
      </c>
      <c r="E59" s="456">
        <f t="shared" si="2"/>
        <v>0.05133036858370388</v>
      </c>
      <c r="F59" s="469">
        <v>316762</v>
      </c>
      <c r="G59" s="483">
        <f t="shared" si="4"/>
        <v>0.050926669499480944</v>
      </c>
      <c r="H59" s="484">
        <v>296651</v>
      </c>
      <c r="I59" s="456">
        <f t="shared" si="5"/>
        <v>0.0677934677449259</v>
      </c>
      <c r="J59" s="457"/>
    </row>
    <row r="60" spans="1:11" ht="15.75" customHeight="1">
      <c r="A60" s="452" t="s">
        <v>51</v>
      </c>
      <c r="B60" s="469">
        <v>29308</v>
      </c>
      <c r="C60" s="454">
        <f t="shared" si="3"/>
        <v>0.026090308360239966</v>
      </c>
      <c r="D60" s="468">
        <v>22531</v>
      </c>
      <c r="E60" s="456">
        <f t="shared" si="2"/>
        <v>0.30078558430606717</v>
      </c>
      <c r="F60" s="469">
        <v>154277</v>
      </c>
      <c r="G60" s="483">
        <f t="shared" si="4"/>
        <v>0.024803523750864757</v>
      </c>
      <c r="H60" s="484">
        <v>130553</v>
      </c>
      <c r="I60" s="456">
        <f t="shared" si="5"/>
        <v>0.18171930173952333</v>
      </c>
      <c r="J60" s="457"/>
      <c r="K60" s="424"/>
    </row>
    <row r="61" spans="1:10" ht="15.75" customHeight="1" thickBot="1">
      <c r="A61" s="485" t="s">
        <v>47</v>
      </c>
      <c r="B61" s="486">
        <v>14751</v>
      </c>
      <c r="C61" s="487">
        <f t="shared" si="3"/>
        <v>0.013131504661590682</v>
      </c>
      <c r="D61" s="488">
        <v>13745</v>
      </c>
      <c r="E61" s="489">
        <f t="shared" si="2"/>
        <v>0.07319025100036369</v>
      </c>
      <c r="F61" s="486">
        <v>85010</v>
      </c>
      <c r="G61" s="490">
        <f t="shared" si="4"/>
        <v>0.013667283872910498</v>
      </c>
      <c r="H61" s="491">
        <v>71883</v>
      </c>
      <c r="I61" s="489">
        <f t="shared" si="5"/>
        <v>0.1826161957625585</v>
      </c>
      <c r="J61" s="457"/>
    </row>
    <row r="62" ht="15.75" customHeight="1">
      <c r="A62" s="492" t="s">
        <v>152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62:I65536 E62:E65536 I3:I5 E3:E5">
    <cfRule type="cellIs" priority="1" dxfId="0" operator="lessThan" stopIfTrue="1">
      <formula>0</formula>
    </cfRule>
  </conditionalFormatting>
  <conditionalFormatting sqref="E6:E61 I6:I61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55" right="0.39" top="0.27" bottom="0.18" header="0.25" footer="0.18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I37"/>
  <sheetViews>
    <sheetView showGridLines="0" zoomScale="90" zoomScaleNormal="90" workbookViewId="0" topLeftCell="A1">
      <selection activeCell="I14" sqref="I14"/>
    </sheetView>
  </sheetViews>
  <sheetFormatPr defaultColWidth="9.140625" defaultRowHeight="12.75"/>
  <cols>
    <col min="1" max="1" width="17.421875" style="493" customWidth="1"/>
    <col min="2" max="2" width="9.7109375" style="493" customWidth="1"/>
    <col min="3" max="3" width="10.421875" style="493" customWidth="1"/>
    <col min="4" max="5" width="9.421875" style="493" customWidth="1"/>
    <col min="6" max="6" width="10.421875" style="493" customWidth="1"/>
    <col min="7" max="7" width="9.8515625" style="493" customWidth="1"/>
    <col min="8" max="8" width="11.28125" style="493" customWidth="1"/>
    <col min="9" max="9" width="9.8515625" style="493" customWidth="1"/>
    <col min="10" max="16384" width="9.140625" style="493" customWidth="1"/>
  </cols>
  <sheetData>
    <row r="1" spans="8:9" ht="18.75" thickBot="1">
      <c r="H1" s="249" t="s">
        <v>0</v>
      </c>
      <c r="I1" s="250"/>
    </row>
    <row r="2" ht="4.5" customHeight="1" thickBot="1"/>
    <row r="3" spans="1:9" ht="20.25" customHeight="1" thickBot="1" thickTop="1">
      <c r="A3" s="494" t="s">
        <v>153</v>
      </c>
      <c r="B3" s="495"/>
      <c r="C3" s="495"/>
      <c r="D3" s="495"/>
      <c r="E3" s="495"/>
      <c r="F3" s="495"/>
      <c r="G3" s="495"/>
      <c r="H3" s="495"/>
      <c r="I3" s="496"/>
    </row>
    <row r="4" spans="1:9" s="503" customFormat="1" ht="20.25" customHeight="1" thickBot="1" thickTop="1">
      <c r="A4" s="497" t="s">
        <v>106</v>
      </c>
      <c r="B4" s="498" t="s">
        <v>39</v>
      </c>
      <c r="C4" s="499"/>
      <c r="D4" s="499"/>
      <c r="E4" s="500"/>
      <c r="F4" s="501" t="s">
        <v>40</v>
      </c>
      <c r="G4" s="501"/>
      <c r="H4" s="501"/>
      <c r="I4" s="502"/>
    </row>
    <row r="5" spans="1:9" s="508" customFormat="1" ht="32.25" customHeight="1" thickBot="1">
      <c r="A5" s="504"/>
      <c r="B5" s="505" t="s">
        <v>41</v>
      </c>
      <c r="C5" s="506" t="s">
        <v>42</v>
      </c>
      <c r="D5" s="505" t="s">
        <v>43</v>
      </c>
      <c r="E5" s="507" t="s">
        <v>44</v>
      </c>
      <c r="F5" s="505" t="s">
        <v>154</v>
      </c>
      <c r="G5" s="506" t="s">
        <v>42</v>
      </c>
      <c r="H5" s="505" t="s">
        <v>29</v>
      </c>
      <c r="I5" s="507" t="s">
        <v>44</v>
      </c>
    </row>
    <row r="6" spans="1:9" s="514" customFormat="1" ht="18" customHeight="1" thickBot="1" thickTop="1">
      <c r="A6" s="509" t="s">
        <v>107</v>
      </c>
      <c r="B6" s="510">
        <f>SUM(B7:B35)</f>
        <v>8545.663</v>
      </c>
      <c r="C6" s="511">
        <f>SUM(C7:C35)</f>
        <v>1</v>
      </c>
      <c r="D6" s="512">
        <f>SUM(D7:D35)</f>
        <v>7728.896000000001</v>
      </c>
      <c r="E6" s="513">
        <f aca="true" t="shared" si="0" ref="E6:E35">(B6/D6-1)</f>
        <v>0.10567705918154413</v>
      </c>
      <c r="F6" s="512">
        <f>SUM(F7:F35)</f>
        <v>48768.32800000005</v>
      </c>
      <c r="G6" s="511">
        <f>SUM(G7:G35)</f>
        <v>0.9999999999999999</v>
      </c>
      <c r="H6" s="512">
        <f>SUM(H7:H35)</f>
        <v>45992.61600000005</v>
      </c>
      <c r="I6" s="513">
        <f aca="true" t="shared" si="1" ref="I6:I35">(F6/H6-1)</f>
        <v>0.06035125290546639</v>
      </c>
    </row>
    <row r="7" spans="1:9" s="521" customFormat="1" ht="18" customHeight="1" thickTop="1">
      <c r="A7" s="515" t="s">
        <v>108</v>
      </c>
      <c r="B7" s="516">
        <v>1308.701</v>
      </c>
      <c r="C7" s="517">
        <f aca="true" t="shared" si="2" ref="C7:C35">B7/$B$6</f>
        <v>0.1531421260117559</v>
      </c>
      <c r="D7" s="516">
        <v>936.738</v>
      </c>
      <c r="E7" s="518">
        <f t="shared" si="0"/>
        <v>0.39708328262545134</v>
      </c>
      <c r="F7" s="519">
        <v>7274.93</v>
      </c>
      <c r="G7" s="520">
        <f aca="true" t="shared" si="3" ref="G7:G35">(F7/$F$6)</f>
        <v>0.1491732503111444</v>
      </c>
      <c r="H7" s="516">
        <v>6852.744999999998</v>
      </c>
      <c r="I7" s="518">
        <f t="shared" si="1"/>
        <v>0.06160815848247703</v>
      </c>
    </row>
    <row r="8" spans="1:9" s="521" customFormat="1" ht="18" customHeight="1">
      <c r="A8" s="515" t="s">
        <v>111</v>
      </c>
      <c r="B8" s="516">
        <v>1232.998</v>
      </c>
      <c r="C8" s="517">
        <f t="shared" si="2"/>
        <v>0.14428348040403652</v>
      </c>
      <c r="D8" s="516">
        <v>936.2420000000001</v>
      </c>
      <c r="E8" s="518">
        <f t="shared" si="0"/>
        <v>0.31696505817940235</v>
      </c>
      <c r="F8" s="519">
        <v>6925.1539999999995</v>
      </c>
      <c r="G8" s="520">
        <f t="shared" si="3"/>
        <v>0.14200105445485012</v>
      </c>
      <c r="H8" s="516">
        <v>3938.068000000001</v>
      </c>
      <c r="I8" s="518">
        <f t="shared" si="1"/>
        <v>0.7585155969881672</v>
      </c>
    </row>
    <row r="9" spans="1:9" s="521" customFormat="1" ht="18" customHeight="1">
      <c r="A9" s="515" t="s">
        <v>129</v>
      </c>
      <c r="B9" s="516">
        <v>1036.735</v>
      </c>
      <c r="C9" s="517">
        <f t="shared" si="2"/>
        <v>0.12131709382876435</v>
      </c>
      <c r="D9" s="516">
        <v>816.39</v>
      </c>
      <c r="E9" s="518">
        <f t="shared" si="0"/>
        <v>0.2699016401474785</v>
      </c>
      <c r="F9" s="519">
        <v>5621.1939999999995</v>
      </c>
      <c r="G9" s="520">
        <f t="shared" si="3"/>
        <v>0.11526320935177424</v>
      </c>
      <c r="H9" s="516">
        <v>5131.886000000001</v>
      </c>
      <c r="I9" s="518">
        <f t="shared" si="1"/>
        <v>0.0953466230543698</v>
      </c>
    </row>
    <row r="10" spans="1:9" s="521" customFormat="1" ht="18" customHeight="1">
      <c r="A10" s="515" t="s">
        <v>109</v>
      </c>
      <c r="B10" s="516">
        <v>1014.0830000000001</v>
      </c>
      <c r="C10" s="517">
        <f t="shared" si="2"/>
        <v>0.11866639253150985</v>
      </c>
      <c r="D10" s="516">
        <v>1079.375</v>
      </c>
      <c r="E10" s="518">
        <f t="shared" si="0"/>
        <v>-0.06049056166763167</v>
      </c>
      <c r="F10" s="519">
        <v>5615.271999999997</v>
      </c>
      <c r="G10" s="520">
        <f t="shared" si="3"/>
        <v>0.11514177808187295</v>
      </c>
      <c r="H10" s="516">
        <v>5962.595000000002</v>
      </c>
      <c r="I10" s="518">
        <f t="shared" si="1"/>
        <v>-0.05825030880011217</v>
      </c>
    </row>
    <row r="11" spans="1:9" s="521" customFormat="1" ht="18" customHeight="1">
      <c r="A11" s="515" t="s">
        <v>117</v>
      </c>
      <c r="B11" s="516">
        <v>311.002</v>
      </c>
      <c r="C11" s="517">
        <f t="shared" si="2"/>
        <v>0.03639296330782059</v>
      </c>
      <c r="D11" s="516">
        <v>261.978</v>
      </c>
      <c r="E11" s="518">
        <f t="shared" si="0"/>
        <v>0.18713021704112554</v>
      </c>
      <c r="F11" s="519">
        <v>1772.817</v>
      </c>
      <c r="G11" s="520">
        <f t="shared" si="3"/>
        <v>0.03635181013382288</v>
      </c>
      <c r="H11" s="516">
        <v>1372.475</v>
      </c>
      <c r="I11" s="518">
        <f t="shared" si="1"/>
        <v>0.2916934734694623</v>
      </c>
    </row>
    <row r="12" spans="1:9" s="521" customFormat="1" ht="18" customHeight="1">
      <c r="A12" s="515" t="s">
        <v>110</v>
      </c>
      <c r="B12" s="516">
        <v>296.228</v>
      </c>
      <c r="C12" s="517">
        <f t="shared" si="2"/>
        <v>0.03466413313981607</v>
      </c>
      <c r="D12" s="516">
        <v>553.811</v>
      </c>
      <c r="E12" s="518">
        <f t="shared" si="0"/>
        <v>-0.4651099382280237</v>
      </c>
      <c r="F12" s="519">
        <v>2445.552000000001</v>
      </c>
      <c r="G12" s="520">
        <f t="shared" si="3"/>
        <v>0.05014631627313527</v>
      </c>
      <c r="H12" s="516">
        <v>2245.477</v>
      </c>
      <c r="I12" s="518">
        <f t="shared" si="1"/>
        <v>0.08910133570729117</v>
      </c>
    </row>
    <row r="13" spans="1:9" s="521" customFormat="1" ht="18" customHeight="1">
      <c r="A13" s="515" t="s">
        <v>123</v>
      </c>
      <c r="B13" s="516">
        <v>211.645</v>
      </c>
      <c r="C13" s="517">
        <f t="shared" si="2"/>
        <v>0.024766363943909325</v>
      </c>
      <c r="D13" s="516">
        <v>128.00699999999998</v>
      </c>
      <c r="E13" s="518">
        <f t="shared" si="0"/>
        <v>0.6533861429453081</v>
      </c>
      <c r="F13" s="519">
        <v>1165.211</v>
      </c>
      <c r="G13" s="520">
        <f t="shared" si="3"/>
        <v>0.023892781396975486</v>
      </c>
      <c r="H13" s="516">
        <v>1094.356</v>
      </c>
      <c r="I13" s="518">
        <f t="shared" si="1"/>
        <v>0.06474584138982187</v>
      </c>
    </row>
    <row r="14" spans="1:9" s="521" customFormat="1" ht="18" customHeight="1">
      <c r="A14" s="515" t="s">
        <v>144</v>
      </c>
      <c r="B14" s="516">
        <v>191.732</v>
      </c>
      <c r="C14" s="517">
        <f t="shared" si="2"/>
        <v>0.022436176104767995</v>
      </c>
      <c r="D14" s="516">
        <v>19.761</v>
      </c>
      <c r="E14" s="518">
        <f t="shared" si="0"/>
        <v>8.702545417742018</v>
      </c>
      <c r="F14" s="519">
        <v>376.807</v>
      </c>
      <c r="G14" s="520">
        <f t="shared" si="3"/>
        <v>0.007726469523416911</v>
      </c>
      <c r="H14" s="516">
        <v>85.873</v>
      </c>
      <c r="I14" s="518">
        <f t="shared" si="1"/>
        <v>3.3879566336333884</v>
      </c>
    </row>
    <row r="15" spans="1:9" s="521" customFormat="1" ht="18" customHeight="1">
      <c r="A15" s="515" t="s">
        <v>114</v>
      </c>
      <c r="B15" s="516">
        <v>121.174</v>
      </c>
      <c r="C15" s="517">
        <f t="shared" si="2"/>
        <v>0.014179590278717989</v>
      </c>
      <c r="D15" s="516">
        <v>79.17600000000002</v>
      </c>
      <c r="E15" s="518">
        <f t="shared" si="0"/>
        <v>0.5304385167222387</v>
      </c>
      <c r="F15" s="519">
        <v>719.592</v>
      </c>
      <c r="G15" s="520">
        <f t="shared" si="3"/>
        <v>0.014755314145688965</v>
      </c>
      <c r="H15" s="516">
        <v>539.9170000000001</v>
      </c>
      <c r="I15" s="518">
        <f t="shared" si="1"/>
        <v>0.3327826314044562</v>
      </c>
    </row>
    <row r="16" spans="1:9" s="521" customFormat="1" ht="18" customHeight="1">
      <c r="A16" s="515" t="s">
        <v>116</v>
      </c>
      <c r="B16" s="516">
        <v>118.018</v>
      </c>
      <c r="C16" s="517">
        <f t="shared" si="2"/>
        <v>0.013810280138591938</v>
      </c>
      <c r="D16" s="516">
        <v>88.701</v>
      </c>
      <c r="E16" s="518">
        <f t="shared" si="0"/>
        <v>0.33051487581876193</v>
      </c>
      <c r="F16" s="519">
        <v>667.0889999999998</v>
      </c>
      <c r="G16" s="520">
        <f t="shared" si="3"/>
        <v>0.013678734280166405</v>
      </c>
      <c r="H16" s="516">
        <v>534.226</v>
      </c>
      <c r="I16" s="518">
        <f t="shared" si="1"/>
        <v>0.24870186026138708</v>
      </c>
    </row>
    <row r="17" spans="1:9" s="521" customFormat="1" ht="18" customHeight="1">
      <c r="A17" s="515" t="s">
        <v>113</v>
      </c>
      <c r="B17" s="516">
        <v>106.775</v>
      </c>
      <c r="C17" s="517">
        <f t="shared" si="2"/>
        <v>0.012494642018998409</v>
      </c>
      <c r="D17" s="516">
        <v>84.359</v>
      </c>
      <c r="E17" s="518">
        <f t="shared" si="0"/>
        <v>0.26572149978069937</v>
      </c>
      <c r="F17" s="519">
        <v>685.8870000000001</v>
      </c>
      <c r="G17" s="520">
        <f t="shared" si="3"/>
        <v>0.014064189364868102</v>
      </c>
      <c r="H17" s="516">
        <v>494.90099999999995</v>
      </c>
      <c r="I17" s="518">
        <f t="shared" si="1"/>
        <v>0.3859074845272088</v>
      </c>
    </row>
    <row r="18" spans="1:9" s="521" customFormat="1" ht="18" customHeight="1">
      <c r="A18" s="515" t="s">
        <v>139</v>
      </c>
      <c r="B18" s="516">
        <v>91.644</v>
      </c>
      <c r="C18" s="517">
        <f t="shared" si="2"/>
        <v>0.010724036274306627</v>
      </c>
      <c r="D18" s="516">
        <v>84.414</v>
      </c>
      <c r="E18" s="518">
        <f t="shared" si="0"/>
        <v>0.08564929987916692</v>
      </c>
      <c r="F18" s="519">
        <v>542.4989999999999</v>
      </c>
      <c r="G18" s="520">
        <f t="shared" si="3"/>
        <v>0.011124002446833923</v>
      </c>
      <c r="H18" s="516">
        <v>855.382</v>
      </c>
      <c r="I18" s="518">
        <f t="shared" si="1"/>
        <v>-0.36578160400850157</v>
      </c>
    </row>
    <row r="19" spans="1:9" s="521" customFormat="1" ht="18" customHeight="1">
      <c r="A19" s="515" t="s">
        <v>115</v>
      </c>
      <c r="B19" s="516">
        <v>83.182</v>
      </c>
      <c r="C19" s="517">
        <f t="shared" si="2"/>
        <v>0.009733826386554208</v>
      </c>
      <c r="D19" s="516">
        <v>98.163</v>
      </c>
      <c r="E19" s="518">
        <f t="shared" si="0"/>
        <v>-0.15261351018204405</v>
      </c>
      <c r="F19" s="519">
        <v>549.474</v>
      </c>
      <c r="G19" s="520">
        <f t="shared" si="3"/>
        <v>0.011267025599073223</v>
      </c>
      <c r="H19" s="516">
        <v>574.947</v>
      </c>
      <c r="I19" s="518">
        <f t="shared" si="1"/>
        <v>-0.0443049533261326</v>
      </c>
    </row>
    <row r="20" spans="1:9" s="521" customFormat="1" ht="18" customHeight="1">
      <c r="A20" s="515" t="s">
        <v>112</v>
      </c>
      <c r="B20" s="516">
        <v>78.493</v>
      </c>
      <c r="C20" s="517">
        <f t="shared" si="2"/>
        <v>0.009185127005359325</v>
      </c>
      <c r="D20" s="516">
        <v>53.650999999999996</v>
      </c>
      <c r="E20" s="518">
        <f t="shared" si="0"/>
        <v>0.4630295800637454</v>
      </c>
      <c r="F20" s="519">
        <v>434.55300000000005</v>
      </c>
      <c r="G20" s="520">
        <f t="shared" si="3"/>
        <v>0.008910557688178269</v>
      </c>
      <c r="H20" s="516">
        <v>342.2479999999999</v>
      </c>
      <c r="I20" s="518">
        <f t="shared" si="1"/>
        <v>0.2697020873752374</v>
      </c>
    </row>
    <row r="21" spans="1:9" s="521" customFormat="1" ht="18" customHeight="1">
      <c r="A21" s="515" t="s">
        <v>131</v>
      </c>
      <c r="B21" s="516">
        <v>66.311</v>
      </c>
      <c r="C21" s="517">
        <f t="shared" si="2"/>
        <v>0.00775960858742031</v>
      </c>
      <c r="D21" s="516">
        <v>70.289</v>
      </c>
      <c r="E21" s="518">
        <f t="shared" si="0"/>
        <v>-0.0565949152783507</v>
      </c>
      <c r="F21" s="519">
        <v>430.02</v>
      </c>
      <c r="G21" s="520">
        <f t="shared" si="3"/>
        <v>0.008817608018056299</v>
      </c>
      <c r="H21" s="516">
        <v>433.951</v>
      </c>
      <c r="I21" s="518">
        <f t="shared" si="1"/>
        <v>-0.009058626434781947</v>
      </c>
    </row>
    <row r="22" spans="1:9" s="521" customFormat="1" ht="18" customHeight="1">
      <c r="A22" s="515" t="s">
        <v>155</v>
      </c>
      <c r="B22" s="516">
        <v>61.56700000000001</v>
      </c>
      <c r="C22" s="517">
        <f t="shared" si="2"/>
        <v>0.0072044731930103025</v>
      </c>
      <c r="D22" s="516">
        <v>20.83</v>
      </c>
      <c r="E22" s="518">
        <f t="shared" si="0"/>
        <v>1.9556889102256365</v>
      </c>
      <c r="F22" s="519">
        <v>281.985</v>
      </c>
      <c r="G22" s="520">
        <f t="shared" si="3"/>
        <v>0.005782133847196888</v>
      </c>
      <c r="H22" s="516">
        <v>117.68100000000001</v>
      </c>
      <c r="I22" s="518">
        <f t="shared" si="1"/>
        <v>1.3961812017233028</v>
      </c>
    </row>
    <row r="23" spans="1:9" s="521" customFormat="1" ht="18" customHeight="1">
      <c r="A23" s="515" t="s">
        <v>134</v>
      </c>
      <c r="B23" s="516">
        <v>52.894</v>
      </c>
      <c r="C23" s="517">
        <f t="shared" si="2"/>
        <v>0.006189572418196223</v>
      </c>
      <c r="D23" s="516">
        <v>60.873</v>
      </c>
      <c r="E23" s="518">
        <f t="shared" si="0"/>
        <v>-0.13107617498726853</v>
      </c>
      <c r="F23" s="519">
        <v>313.219</v>
      </c>
      <c r="G23" s="520">
        <f t="shared" si="3"/>
        <v>0.00642259049766889</v>
      </c>
      <c r="H23" s="516">
        <v>362.16399999999993</v>
      </c>
      <c r="I23" s="518">
        <f t="shared" si="1"/>
        <v>-0.13514595597574564</v>
      </c>
    </row>
    <row r="24" spans="1:9" s="521" customFormat="1" ht="18" customHeight="1">
      <c r="A24" s="515" t="s">
        <v>120</v>
      </c>
      <c r="B24" s="516">
        <v>49.243</v>
      </c>
      <c r="C24" s="517">
        <f t="shared" si="2"/>
        <v>0.0057623381591340546</v>
      </c>
      <c r="D24" s="516">
        <v>89.341</v>
      </c>
      <c r="E24" s="518">
        <f t="shared" si="0"/>
        <v>-0.44881969084742723</v>
      </c>
      <c r="F24" s="519">
        <v>248.48799999999994</v>
      </c>
      <c r="G24" s="520">
        <f t="shared" si="3"/>
        <v>0.005095274129553912</v>
      </c>
      <c r="H24" s="516">
        <v>689.8180000000001</v>
      </c>
      <c r="I24" s="518">
        <f t="shared" si="1"/>
        <v>-0.6397774485443988</v>
      </c>
    </row>
    <row r="25" spans="1:9" s="521" customFormat="1" ht="18" customHeight="1">
      <c r="A25" s="515" t="s">
        <v>127</v>
      </c>
      <c r="B25" s="516">
        <v>36.41</v>
      </c>
      <c r="C25" s="517">
        <f t="shared" si="2"/>
        <v>0.004260640748412381</v>
      </c>
      <c r="D25" s="516">
        <v>26.792</v>
      </c>
      <c r="E25" s="518">
        <f t="shared" si="0"/>
        <v>0.3589877575395639</v>
      </c>
      <c r="F25" s="519">
        <v>185.776</v>
      </c>
      <c r="G25" s="520">
        <f t="shared" si="3"/>
        <v>0.0038093575814204623</v>
      </c>
      <c r="H25" s="516">
        <v>166.101</v>
      </c>
      <c r="I25" s="518">
        <f t="shared" si="1"/>
        <v>0.11845202617684425</v>
      </c>
    </row>
    <row r="26" spans="1:9" s="521" customFormat="1" ht="18" customHeight="1">
      <c r="A26" s="515" t="s">
        <v>125</v>
      </c>
      <c r="B26" s="516">
        <v>35.032</v>
      </c>
      <c r="C26" s="517">
        <f t="shared" si="2"/>
        <v>0.00409938936276799</v>
      </c>
      <c r="D26" s="516">
        <v>44.429</v>
      </c>
      <c r="E26" s="518">
        <f t="shared" si="0"/>
        <v>-0.2115059983344213</v>
      </c>
      <c r="F26" s="519">
        <v>221.825</v>
      </c>
      <c r="G26" s="520">
        <f t="shared" si="3"/>
        <v>0.004548546343438302</v>
      </c>
      <c r="H26" s="516">
        <v>288.24</v>
      </c>
      <c r="I26" s="518">
        <f t="shared" si="1"/>
        <v>-0.23041562586733288</v>
      </c>
    </row>
    <row r="27" spans="1:9" s="521" customFormat="1" ht="18" customHeight="1">
      <c r="A27" s="515" t="s">
        <v>128</v>
      </c>
      <c r="B27" s="516">
        <v>30.68</v>
      </c>
      <c r="C27" s="517">
        <f t="shared" si="2"/>
        <v>0.0035901251898185077</v>
      </c>
      <c r="D27" s="516">
        <v>69.348</v>
      </c>
      <c r="E27" s="518">
        <f t="shared" si="0"/>
        <v>-0.5575935859721982</v>
      </c>
      <c r="F27" s="519">
        <v>262.29200000000003</v>
      </c>
      <c r="G27" s="520">
        <f t="shared" si="3"/>
        <v>0.005378326687763414</v>
      </c>
      <c r="H27" s="516">
        <v>445.8519999999999</v>
      </c>
      <c r="I27" s="518">
        <f t="shared" si="1"/>
        <v>-0.4117061266967512</v>
      </c>
    </row>
    <row r="28" spans="1:9" s="521" customFormat="1" ht="18" customHeight="1">
      <c r="A28" s="515" t="s">
        <v>126</v>
      </c>
      <c r="B28" s="516">
        <v>28.79</v>
      </c>
      <c r="C28" s="517">
        <f t="shared" si="2"/>
        <v>0.0033689603720624133</v>
      </c>
      <c r="D28" s="516">
        <v>43.278000000000006</v>
      </c>
      <c r="E28" s="518">
        <f t="shared" si="0"/>
        <v>-0.3347659318822498</v>
      </c>
      <c r="F28" s="519">
        <v>173.725</v>
      </c>
      <c r="G28" s="520">
        <f t="shared" si="3"/>
        <v>0.0035622504835515338</v>
      </c>
      <c r="H28" s="516">
        <v>268.214</v>
      </c>
      <c r="I28" s="518">
        <f t="shared" si="1"/>
        <v>-0.352289589656021</v>
      </c>
    </row>
    <row r="29" spans="1:9" s="521" customFormat="1" ht="18" customHeight="1">
      <c r="A29" s="515" t="s">
        <v>121</v>
      </c>
      <c r="B29" s="516">
        <v>24.803</v>
      </c>
      <c r="C29" s="517">
        <f t="shared" si="2"/>
        <v>0.0029024079231769377</v>
      </c>
      <c r="D29" s="516">
        <v>19.465999999999998</v>
      </c>
      <c r="E29" s="518">
        <f t="shared" si="0"/>
        <v>0.2741703482995994</v>
      </c>
      <c r="F29" s="519">
        <v>127.49799999999999</v>
      </c>
      <c r="G29" s="520">
        <f t="shared" si="3"/>
        <v>0.0026143606973771964</v>
      </c>
      <c r="H29" s="516">
        <v>116.01800000000004</v>
      </c>
      <c r="I29" s="518">
        <f t="shared" si="1"/>
        <v>0.09895016290575542</v>
      </c>
    </row>
    <row r="30" spans="1:9" s="521" customFormat="1" ht="18" customHeight="1">
      <c r="A30" s="515" t="s">
        <v>118</v>
      </c>
      <c r="B30" s="516">
        <v>21.556</v>
      </c>
      <c r="C30" s="517">
        <f t="shared" si="2"/>
        <v>0.002522449106640409</v>
      </c>
      <c r="D30" s="516">
        <v>17.142</v>
      </c>
      <c r="E30" s="518">
        <f t="shared" si="0"/>
        <v>0.25749620814374063</v>
      </c>
      <c r="F30" s="519">
        <v>113.39800000000002</v>
      </c>
      <c r="G30" s="520">
        <f t="shared" si="3"/>
        <v>0.0023252386261837787</v>
      </c>
      <c r="H30" s="516">
        <v>102.22200000000002</v>
      </c>
      <c r="I30" s="518">
        <f t="shared" si="1"/>
        <v>0.10933067245798367</v>
      </c>
    </row>
    <row r="31" spans="1:9" s="521" customFormat="1" ht="18" customHeight="1">
      <c r="A31" s="515" t="s">
        <v>146</v>
      </c>
      <c r="B31" s="516">
        <v>15.567999999999998</v>
      </c>
      <c r="C31" s="517">
        <f t="shared" si="2"/>
        <v>0.0018217427951464967</v>
      </c>
      <c r="D31" s="516">
        <v>23.591</v>
      </c>
      <c r="E31" s="518">
        <f t="shared" si="0"/>
        <v>-0.34008732143614107</v>
      </c>
      <c r="F31" s="519">
        <v>104.68600000000002</v>
      </c>
      <c r="G31" s="520">
        <f t="shared" si="3"/>
        <v>0.002146598095386824</v>
      </c>
      <c r="H31" s="516">
        <v>135.33599999999998</v>
      </c>
      <c r="I31" s="518">
        <f t="shared" si="1"/>
        <v>-0.22647336998285728</v>
      </c>
    </row>
    <row r="32" spans="1:9" s="521" customFormat="1" ht="18" customHeight="1">
      <c r="A32" s="515" t="s">
        <v>122</v>
      </c>
      <c r="B32" s="516">
        <v>15.476000000000003</v>
      </c>
      <c r="C32" s="517">
        <f t="shared" si="2"/>
        <v>0.0018109771003139254</v>
      </c>
      <c r="D32" s="516">
        <v>14.213999999999999</v>
      </c>
      <c r="E32" s="518">
        <f t="shared" si="0"/>
        <v>0.08878570423526133</v>
      </c>
      <c r="F32" s="519">
        <v>111.55399999999997</v>
      </c>
      <c r="G32" s="520">
        <f t="shared" si="3"/>
        <v>0.0022874272007028795</v>
      </c>
      <c r="H32" s="516">
        <v>88.16600000000001</v>
      </c>
      <c r="I32" s="518">
        <f t="shared" si="1"/>
        <v>0.2652723272009614</v>
      </c>
    </row>
    <row r="33" spans="1:9" s="521" customFormat="1" ht="18" customHeight="1">
      <c r="A33" s="515" t="s">
        <v>130</v>
      </c>
      <c r="B33" s="516">
        <v>15.36</v>
      </c>
      <c r="C33" s="517">
        <f t="shared" si="2"/>
        <v>0.0017974029633511172</v>
      </c>
      <c r="D33" s="516">
        <v>14.834</v>
      </c>
      <c r="E33" s="518">
        <f t="shared" si="0"/>
        <v>0.035459080490764405</v>
      </c>
      <c r="F33" s="519">
        <v>119.62299999999996</v>
      </c>
      <c r="G33" s="520">
        <f t="shared" si="3"/>
        <v>0.002452882944848957</v>
      </c>
      <c r="H33" s="516">
        <v>112.68699999999998</v>
      </c>
      <c r="I33" s="518">
        <f t="shared" si="1"/>
        <v>0.0615510218570019</v>
      </c>
    </row>
    <row r="34" spans="1:9" s="521" customFormat="1" ht="18" customHeight="1">
      <c r="A34" s="515" t="s">
        <v>133</v>
      </c>
      <c r="B34" s="516">
        <v>12.448</v>
      </c>
      <c r="C34" s="517">
        <f t="shared" si="2"/>
        <v>0.0014566453182158013</v>
      </c>
      <c r="D34" s="516">
        <v>19.871000000000002</v>
      </c>
      <c r="E34" s="518">
        <f t="shared" si="0"/>
        <v>-0.3735594585073726</v>
      </c>
      <c r="F34" s="519">
        <v>93.044</v>
      </c>
      <c r="G34" s="520">
        <f t="shared" si="3"/>
        <v>0.0019078775880936474</v>
      </c>
      <c r="H34" s="516">
        <v>121.85600000000001</v>
      </c>
      <c r="I34" s="518">
        <f t="shared" si="1"/>
        <v>-0.23644301470588247</v>
      </c>
    </row>
    <row r="35" spans="1:9" s="521" customFormat="1" ht="18" customHeight="1" thickBot="1">
      <c r="A35" s="522" t="s">
        <v>147</v>
      </c>
      <c r="B35" s="523">
        <v>1877.115</v>
      </c>
      <c r="C35" s="524">
        <f t="shared" si="2"/>
        <v>0.21965703538742398</v>
      </c>
      <c r="D35" s="523">
        <v>1973.8319999999999</v>
      </c>
      <c r="E35" s="525">
        <f t="shared" si="0"/>
        <v>-0.04899961090913507</v>
      </c>
      <c r="F35" s="523">
        <v>11185.16400000006</v>
      </c>
      <c r="G35" s="526">
        <f t="shared" si="3"/>
        <v>0.22935303420695596</v>
      </c>
      <c r="H35" s="523">
        <v>12519.214000000044</v>
      </c>
      <c r="I35" s="525">
        <f t="shared" si="1"/>
        <v>-0.10656020417895073</v>
      </c>
    </row>
    <row r="36" ht="15" customHeight="1" thickTop="1">
      <c r="A36" s="422" t="s">
        <v>156</v>
      </c>
    </row>
    <row r="37" ht="13.5" customHeight="1">
      <c r="A37" s="422" t="s">
        <v>157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36:I65536 E36:E65536 E3:E5 I3:I5">
    <cfRule type="cellIs" priority="1" dxfId="0" operator="lessThan" stopIfTrue="1">
      <formula>0</formula>
    </cfRule>
  </conditionalFormatting>
  <conditionalFormatting sqref="E6:E35 I6:I35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8" right="0.24" top="0.33" bottom="0.18" header="0.25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Junio 2010</dc:title>
  <dc:subject/>
  <dc:creator>79575522</dc:creator>
  <cp:keywords/>
  <dc:description/>
  <cp:lastModifiedBy>79575522</cp:lastModifiedBy>
  <dcterms:created xsi:type="dcterms:W3CDTF">2010-08-06T21:30:22Z</dcterms:created>
  <dcterms:modified xsi:type="dcterms:W3CDTF">2010-08-06T21:47:25Z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AEVVZYF6TF2M-634-11</vt:lpwstr>
  </property>
  <property fmtid="{D5CDD505-2E9C-101B-9397-08002B2CF9AE}" pid="3" name="_dlc_DocIdItemGuid">
    <vt:lpwstr>05fec747-c3cc-4ff6-a016-7db0782fe747</vt:lpwstr>
  </property>
  <property fmtid="{D5CDD505-2E9C-101B-9397-08002B2CF9AE}" pid="4" name="_dlc_DocIdUrl">
    <vt:lpwstr>http://bog127/AAeronautica/Estadisticas/TAereo/EOperacionales/BolPubAnte/_layouts/DocIdRedir.aspx?ID=AEVVZYF6TF2M-634-11, AEVVZYF6TF2M-634-11</vt:lpwstr>
  </property>
  <property fmtid="{D5CDD505-2E9C-101B-9397-08002B2CF9AE}" pid="5" name="Clase">
    <vt:lpwstr>Origen-Destino AÑO 2010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87.0000000000000</vt:lpwstr>
  </property>
  <property fmtid="{D5CDD505-2E9C-101B-9397-08002B2CF9AE}" pid="8" name="TaskStatus">
    <vt:lpwstr/>
  </property>
  <property fmtid="{D5CDD505-2E9C-101B-9397-08002B2CF9AE}" pid="9" name="Vigencia">
    <vt:lpwstr>2010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